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85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P18" i="1"/>
  <c r="P26"/>
  <c r="P27"/>
  <c r="P14"/>
  <c r="Q18"/>
  <c r="Q22"/>
  <c r="Q25"/>
  <c r="Q26"/>
  <c r="Q13"/>
  <c r="K27"/>
  <c r="K28"/>
  <c r="F27"/>
  <c r="H27" s="1"/>
  <c r="T27" s="1"/>
  <c r="F28"/>
  <c r="H28" s="1"/>
  <c r="T28" s="1"/>
  <c r="S15"/>
  <c r="K15"/>
  <c r="F15"/>
  <c r="H15" s="1"/>
  <c r="T15" s="1"/>
  <c r="S19"/>
  <c r="P19" s="1"/>
  <c r="S20"/>
  <c r="P20" s="1"/>
  <c r="S21"/>
  <c r="S23"/>
  <c r="P23" s="1"/>
  <c r="S24"/>
  <c r="P24" s="1"/>
  <c r="S18"/>
  <c r="S17"/>
  <c r="S14"/>
  <c r="S13"/>
  <c r="S12"/>
  <c r="R28" l="1"/>
  <c r="U28" s="1"/>
  <c r="W28" s="1"/>
  <c r="R27"/>
  <c r="U27" s="1"/>
  <c r="W27" s="1"/>
  <c r="R15"/>
  <c r="U15" s="1"/>
  <c r="W15" s="1"/>
  <c r="F26"/>
  <c r="H26" s="1"/>
  <c r="K26"/>
  <c r="L26" s="1"/>
  <c r="T26" l="1"/>
  <c r="M13"/>
  <c r="M14" s="1"/>
  <c r="P17"/>
  <c r="P12"/>
  <c r="K17"/>
  <c r="K14"/>
  <c r="K13"/>
  <c r="K18"/>
  <c r="K19"/>
  <c r="K20"/>
  <c r="K21"/>
  <c r="K22"/>
  <c r="L22" s="1"/>
  <c r="K23"/>
  <c r="K24"/>
  <c r="L24" s="1"/>
  <c r="K25"/>
  <c r="K12"/>
  <c r="F13"/>
  <c r="H13" s="1"/>
  <c r="T13" s="1"/>
  <c r="F14"/>
  <c r="H14" s="1"/>
  <c r="T14" s="1"/>
  <c r="F17"/>
  <c r="H17" s="1"/>
  <c r="T17" s="1"/>
  <c r="Q17" s="1"/>
  <c r="F18"/>
  <c r="H18" s="1"/>
  <c r="F19"/>
  <c r="H19" s="1"/>
  <c r="T19" s="1"/>
  <c r="F20"/>
  <c r="H20" s="1"/>
  <c r="T20" s="1"/>
  <c r="Q20" s="1"/>
  <c r="F21"/>
  <c r="H21" s="1"/>
  <c r="T21" s="1"/>
  <c r="Q21" s="1"/>
  <c r="F22"/>
  <c r="H22" s="1"/>
  <c r="F23"/>
  <c r="H23" s="1"/>
  <c r="T23" s="1"/>
  <c r="Q23" s="1"/>
  <c r="F24"/>
  <c r="H24" s="1"/>
  <c r="T24" s="1"/>
  <c r="F25"/>
  <c r="H25" s="1"/>
  <c r="F12"/>
  <c r="H12" s="1"/>
  <c r="T12" s="1"/>
  <c r="Q12" s="1"/>
  <c r="L27" l="1"/>
  <c r="L23"/>
  <c r="L20"/>
  <c r="L25"/>
  <c r="L21"/>
  <c r="L17"/>
  <c r="L18"/>
  <c r="L19"/>
  <c r="L28"/>
  <c r="L13"/>
  <c r="N13" s="1"/>
  <c r="V13" s="1"/>
  <c r="L14"/>
  <c r="N14" s="1"/>
  <c r="V14" s="1"/>
  <c r="L15"/>
  <c r="L12"/>
  <c r="M17"/>
  <c r="M18" s="1"/>
  <c r="M19" s="1"/>
  <c r="M15"/>
  <c r="T18"/>
  <c r="R18" s="1"/>
  <c r="U18" s="1"/>
  <c r="W18" s="1"/>
  <c r="R21"/>
  <c r="U21" s="1"/>
  <c r="W21" s="1"/>
  <c r="R20"/>
  <c r="U20" s="1"/>
  <c r="W20" s="1"/>
  <c r="N12"/>
  <c r="V12" s="1"/>
  <c r="R14"/>
  <c r="U14" s="1"/>
  <c r="W14" s="1"/>
  <c r="R19"/>
  <c r="U19" s="1"/>
  <c r="W19" s="1"/>
  <c r="R17"/>
  <c r="U17" s="1"/>
  <c r="W17" s="1"/>
  <c r="R13"/>
  <c r="U13" s="1"/>
  <c r="W13" s="1"/>
  <c r="N15" l="1"/>
  <c r="V15" s="1"/>
  <c r="N17"/>
  <c r="V17" s="1"/>
  <c r="R22"/>
  <c r="U22" s="1"/>
  <c r="W22" s="1"/>
  <c r="R23"/>
  <c r="U23" s="1"/>
  <c r="W23" s="1"/>
  <c r="X13"/>
  <c r="N19"/>
  <c r="M20"/>
  <c r="X14"/>
  <c r="X15" l="1"/>
  <c r="X17"/>
  <c r="R24"/>
  <c r="U24" s="1"/>
  <c r="W24" s="1"/>
  <c r="V19"/>
  <c r="X19"/>
  <c r="N20"/>
  <c r="M21"/>
  <c r="R25" l="1"/>
  <c r="U25" s="1"/>
  <c r="W25" s="1"/>
  <c r="R26"/>
  <c r="U26" s="1"/>
  <c r="W26" s="1"/>
  <c r="M22"/>
  <c r="N21"/>
  <c r="V20"/>
  <c r="X20"/>
  <c r="V21" l="1"/>
  <c r="X21"/>
  <c r="M23"/>
  <c r="N22"/>
  <c r="N18"/>
  <c r="V22" l="1"/>
  <c r="X22"/>
  <c r="M24"/>
  <c r="N23"/>
  <c r="V18"/>
  <c r="X18"/>
  <c r="V23" l="1"/>
  <c r="X23"/>
  <c r="M25"/>
  <c r="M26" s="1"/>
  <c r="N24"/>
  <c r="N26" l="1"/>
  <c r="X26" s="1"/>
  <c r="M27"/>
  <c r="V24"/>
  <c r="X24"/>
  <c r="N25"/>
  <c r="V26" l="1"/>
  <c r="M28"/>
  <c r="N28" s="1"/>
  <c r="N27"/>
  <c r="V25"/>
  <c r="X25"/>
  <c r="V27" l="1"/>
  <c r="X27"/>
  <c r="V28"/>
  <c r="X28"/>
  <c r="R12"/>
  <c r="U12" s="1"/>
  <c r="W12" s="1"/>
  <c r="X12" s="1"/>
</calcChain>
</file>

<file path=xl/comments1.xml><?xml version="1.0" encoding="utf-8"?>
<comments xmlns="http://schemas.openxmlformats.org/spreadsheetml/2006/main">
  <authors>
    <author>Usuario</author>
  </authors>
  <commentList>
    <comment ref="L10" authorId="0">
      <text>
        <r>
          <rPr>
            <b/>
            <sz val="9"/>
            <color indexed="81"/>
            <rFont val="Tahoma"/>
            <charset val="1"/>
          </rPr>
          <t>Tem que somar conforme contribuição...</t>
        </r>
      </text>
    </comment>
  </commentList>
</comments>
</file>

<file path=xl/sharedStrings.xml><?xml version="1.0" encoding="utf-8"?>
<sst xmlns="http://schemas.openxmlformats.org/spreadsheetml/2006/main" count="51" uniqueCount="44">
  <si>
    <t>DADOS DOS LOGRADOUROS</t>
  </si>
  <si>
    <t>Trecho</t>
  </si>
  <si>
    <t>Cotas Topográficas</t>
  </si>
  <si>
    <t>Comp (m)</t>
  </si>
  <si>
    <t>Mont</t>
  </si>
  <si>
    <t>Jus</t>
  </si>
  <si>
    <t>Dif</t>
  </si>
  <si>
    <t>Decliv (m/m)</t>
  </si>
  <si>
    <t>ÁREAS Á MONTANTE</t>
  </si>
  <si>
    <t>Zonas contribuintes</t>
  </si>
  <si>
    <t>c</t>
  </si>
  <si>
    <t>Área (ha)</t>
  </si>
  <si>
    <t>c * A</t>
  </si>
  <si>
    <t>Σ                c * A</t>
  </si>
  <si>
    <t>i                   (l/s/hec)</t>
  </si>
  <si>
    <t>Q                      (l/s)</t>
  </si>
  <si>
    <t>Diâm             (m)</t>
  </si>
  <si>
    <t>Cota de Soleira</t>
  </si>
  <si>
    <t>Dif             (m)</t>
  </si>
  <si>
    <t>Prof da Soleira</t>
  </si>
  <si>
    <t>Decliv              (m/m)</t>
  </si>
  <si>
    <t>Veloc                 (m/s)</t>
  </si>
  <si>
    <t>Vazão           (m³/s)</t>
  </si>
  <si>
    <t xml:space="preserve">DIMENSIONAMENTO PARA TUBOS EM CONCRETO </t>
  </si>
  <si>
    <t>OBRA:</t>
  </si>
  <si>
    <t>PLANILHA DE CÁLCULO DE TUBULAÇÃO PARA DRENAGEM DE ÁGUAS PLUVIAIS</t>
  </si>
  <si>
    <t>Efic.</t>
  </si>
  <si>
    <t>TUBULAÇÃO</t>
  </si>
  <si>
    <t>DADOS REAIS</t>
  </si>
  <si>
    <t>VAZÃO DE DIMEN.</t>
  </si>
  <si>
    <t>RAFAEL CASSOL BASSO</t>
  </si>
  <si>
    <t>Eng. Civil - CREA/SC 112.213-2</t>
  </si>
  <si>
    <t>AMERIOS</t>
  </si>
  <si>
    <t>Trecho de Drenagem 01</t>
  </si>
  <si>
    <t>Trecho de Drenagem 02</t>
  </si>
  <si>
    <t xml:space="preserve">MUNICÍPIO: </t>
  </si>
  <si>
    <t>PROJETO DE DRENAGEM PLUVIAL</t>
  </si>
  <si>
    <t>LOCAL:</t>
  </si>
  <si>
    <t>Os Trechos abaixo relacionados podem ser visualizados na prancha em anexo</t>
  </si>
  <si>
    <t xml:space="preserve">OBS: </t>
  </si>
  <si>
    <t>Maravilha, 05/09/2016</t>
  </si>
  <si>
    <t>FINAL</t>
  </si>
  <si>
    <t>CUNHATAÍ / SC</t>
  </si>
  <si>
    <t>RUA JOÃO SEHNEM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</si>
</sst>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0"/>
  </numFmts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S Sans Serif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charset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MS Sans Serif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F9BD"/>
        <bgColor indexed="64"/>
      </patternFill>
    </fill>
    <fill>
      <patternFill patternType="solid">
        <fgColor rgb="FFF5FA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2" fontId="0" fillId="0" borderId="0" xfId="0" applyNumberFormat="1"/>
    <xf numFmtId="43" fontId="5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10" fillId="0" borderId="1" xfId="0" applyFont="1" applyBorder="1" applyAlignment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164" fontId="0" fillId="6" borderId="2" xfId="0" applyNumberFormat="1" applyFill="1" applyBorder="1" applyAlignment="1">
      <alignment horizontal="center" vertical="center"/>
    </xf>
    <xf numFmtId="43" fontId="5" fillId="0" borderId="0" xfId="1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/>
    </xf>
    <xf numFmtId="0" fontId="0" fillId="2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3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FFFFCC"/>
      <color rgb="FFCCFFFF"/>
      <color rgb="FFF5FAB4"/>
      <color rgb="FFC0F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Layout" topLeftCell="A10" zoomScaleNormal="100" workbookViewId="0">
      <selection activeCell="E36" sqref="E36"/>
    </sheetView>
  </sheetViews>
  <sheetFormatPr defaultRowHeight="15"/>
  <cols>
    <col min="1" max="1" width="14.7109375" customWidth="1"/>
    <col min="2" max="2" width="7" customWidth="1"/>
    <col min="3" max="3" width="6.28515625" customWidth="1"/>
    <col min="4" max="4" width="7.28515625" customWidth="1"/>
    <col min="5" max="5" width="7.140625" customWidth="1"/>
    <col min="6" max="6" width="7" customWidth="1"/>
    <col min="7" max="7" width="8.85546875" customWidth="1"/>
    <col min="8" max="8" width="8.42578125" style="2" customWidth="1"/>
    <col min="9" max="9" width="6.7109375" customWidth="1"/>
    <col min="10" max="10" width="7.42578125" customWidth="1"/>
    <col min="11" max="11" width="8.140625" customWidth="1"/>
    <col min="12" max="12" width="8.42578125" customWidth="1"/>
    <col min="13" max="13" width="6.28515625" customWidth="1"/>
    <col min="14" max="14" width="8.140625" customWidth="1"/>
    <col min="15" max="15" width="7.140625" customWidth="1"/>
    <col min="16" max="16" width="7" customWidth="1"/>
    <col min="17" max="17" width="8.140625" customWidth="1"/>
    <col min="18" max="18" width="7.5703125" customWidth="1"/>
    <col min="19" max="19" width="7.85546875" customWidth="1"/>
    <col min="20" max="20" width="7.5703125" customWidth="1"/>
    <col min="22" max="22" width="9.28515625" customWidth="1"/>
    <col min="23" max="23" width="8.7109375" customWidth="1"/>
    <col min="24" max="24" width="7.5703125" customWidth="1"/>
  </cols>
  <sheetData>
    <row r="1" spans="1:27" ht="15.75" customHeight="1">
      <c r="A1" s="36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</row>
    <row r="2" spans="1:27" ht="18" customHeight="1">
      <c r="A2" s="37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5"/>
    </row>
    <row r="3" spans="1:27" ht="8.2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"/>
      <c r="S3" s="4"/>
      <c r="T3" s="4"/>
      <c r="U3" s="4"/>
      <c r="V3" s="4"/>
      <c r="W3" s="4"/>
      <c r="X3" s="4"/>
      <c r="Y3" s="4"/>
      <c r="Z3" s="30"/>
      <c r="AA3" s="5"/>
    </row>
    <row r="4" spans="1:27" ht="15.75">
      <c r="A4" s="28" t="s">
        <v>35</v>
      </c>
      <c r="B4" s="41" t="s">
        <v>42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1"/>
      <c r="S4" s="31"/>
      <c r="T4" s="31"/>
      <c r="U4" s="29"/>
      <c r="V4" s="29"/>
      <c r="W4" s="29"/>
      <c r="X4" s="29"/>
      <c r="Y4" s="29"/>
      <c r="Z4" s="29"/>
      <c r="AA4" s="5"/>
    </row>
    <row r="5" spans="1:27" ht="15.75" customHeight="1">
      <c r="A5" s="28" t="s">
        <v>24</v>
      </c>
      <c r="B5" s="42" t="s">
        <v>36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32"/>
      <c r="S5" s="32"/>
      <c r="T5" s="32"/>
      <c r="U5" s="29"/>
      <c r="V5" s="29"/>
      <c r="W5" s="29"/>
      <c r="X5" s="29"/>
      <c r="Y5" s="29"/>
      <c r="Z5" s="29"/>
      <c r="AA5" s="5"/>
    </row>
    <row r="6" spans="1:27" ht="15.75">
      <c r="A6" s="28" t="s">
        <v>37</v>
      </c>
      <c r="B6" s="41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31"/>
      <c r="S6" s="31"/>
      <c r="T6" s="31"/>
      <c r="U6" s="5"/>
      <c r="V6" s="5"/>
      <c r="W6" s="5"/>
      <c r="X6" s="5"/>
      <c r="Y6" s="5"/>
      <c r="Z6" s="5"/>
      <c r="AA6" s="5"/>
    </row>
    <row r="7" spans="1:27" ht="15.75" customHeight="1">
      <c r="A7" s="28" t="s">
        <v>39</v>
      </c>
      <c r="B7" s="33" t="s">
        <v>38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1"/>
      <c r="S7" s="31"/>
      <c r="T7" s="31"/>
      <c r="U7" s="5"/>
      <c r="V7" s="5"/>
      <c r="W7" s="5"/>
      <c r="X7" s="5"/>
      <c r="Y7" s="5"/>
      <c r="Z7" s="5"/>
      <c r="AA7" s="5"/>
    </row>
    <row r="8" spans="1:27" ht="7.5" customHeight="1">
      <c r="A8" s="28"/>
      <c r="B8" s="28"/>
      <c r="C8" s="28"/>
      <c r="D8" s="28"/>
      <c r="E8" s="28"/>
      <c r="F8" s="28"/>
      <c r="G8" s="28"/>
      <c r="H8" s="28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U8" s="6"/>
      <c r="V8" s="4"/>
      <c r="W8" s="4"/>
      <c r="X8" s="6"/>
      <c r="Y8" s="10"/>
      <c r="Z8" s="10"/>
      <c r="AA8" s="5"/>
    </row>
    <row r="9" spans="1:27">
      <c r="A9" s="43"/>
      <c r="B9" s="44" t="s">
        <v>0</v>
      </c>
      <c r="C9" s="44"/>
      <c r="D9" s="44"/>
      <c r="E9" s="44"/>
      <c r="F9" s="44"/>
      <c r="G9" s="44"/>
      <c r="H9" s="44"/>
      <c r="I9" s="44" t="s">
        <v>8</v>
      </c>
      <c r="J9" s="44"/>
      <c r="K9" s="44"/>
      <c r="L9" s="44"/>
      <c r="M9" s="52" t="s">
        <v>29</v>
      </c>
      <c r="N9" s="52"/>
      <c r="O9" s="52"/>
      <c r="P9" s="53" t="s">
        <v>27</v>
      </c>
      <c r="Q9" s="53"/>
      <c r="R9" s="53"/>
      <c r="S9" s="53"/>
      <c r="T9" s="53"/>
      <c r="U9" s="53"/>
      <c r="V9" s="53" t="s">
        <v>28</v>
      </c>
      <c r="W9" s="53"/>
      <c r="X9" s="51" t="s">
        <v>26</v>
      </c>
    </row>
    <row r="10" spans="1:27">
      <c r="A10" s="43"/>
      <c r="B10" s="45" t="s">
        <v>1</v>
      </c>
      <c r="C10" s="45"/>
      <c r="D10" s="45" t="s">
        <v>2</v>
      </c>
      <c r="E10" s="45"/>
      <c r="F10" s="45"/>
      <c r="G10" s="46" t="s">
        <v>3</v>
      </c>
      <c r="H10" s="50" t="s">
        <v>7</v>
      </c>
      <c r="I10" s="45" t="s">
        <v>9</v>
      </c>
      <c r="J10" s="45"/>
      <c r="K10" s="45"/>
      <c r="L10" s="46" t="s">
        <v>13</v>
      </c>
      <c r="M10" s="46" t="s">
        <v>14</v>
      </c>
      <c r="N10" s="46" t="s">
        <v>15</v>
      </c>
      <c r="O10" s="46" t="s">
        <v>16</v>
      </c>
      <c r="P10" s="45" t="s">
        <v>17</v>
      </c>
      <c r="Q10" s="45"/>
      <c r="R10" s="46" t="s">
        <v>18</v>
      </c>
      <c r="S10" s="45" t="s">
        <v>19</v>
      </c>
      <c r="T10" s="45"/>
      <c r="U10" s="50" t="s">
        <v>20</v>
      </c>
      <c r="V10" s="46" t="s">
        <v>21</v>
      </c>
      <c r="W10" s="46" t="s">
        <v>22</v>
      </c>
      <c r="X10" s="51"/>
      <c r="Y10" s="3"/>
    </row>
    <row r="11" spans="1:27">
      <c r="A11" s="43"/>
      <c r="B11" s="38" t="s">
        <v>4</v>
      </c>
      <c r="C11" s="38" t="s">
        <v>5</v>
      </c>
      <c r="D11" s="38" t="s">
        <v>4</v>
      </c>
      <c r="E11" s="38" t="s">
        <v>5</v>
      </c>
      <c r="F11" s="38" t="s">
        <v>6</v>
      </c>
      <c r="G11" s="46"/>
      <c r="H11" s="50"/>
      <c r="I11" s="38" t="s">
        <v>10</v>
      </c>
      <c r="J11" s="38" t="s">
        <v>11</v>
      </c>
      <c r="K11" s="38" t="s">
        <v>12</v>
      </c>
      <c r="L11" s="46"/>
      <c r="M11" s="46"/>
      <c r="N11" s="46"/>
      <c r="O11" s="46"/>
      <c r="P11" s="38" t="s">
        <v>4</v>
      </c>
      <c r="Q11" s="38" t="s">
        <v>5</v>
      </c>
      <c r="R11" s="46"/>
      <c r="S11" s="38" t="s">
        <v>4</v>
      </c>
      <c r="T11" s="38" t="s">
        <v>5</v>
      </c>
      <c r="U11" s="50"/>
      <c r="V11" s="46"/>
      <c r="W11" s="46"/>
      <c r="X11" s="51"/>
      <c r="Y11" s="3"/>
    </row>
    <row r="12" spans="1:27" ht="15" customHeight="1">
      <c r="A12" s="49" t="s">
        <v>33</v>
      </c>
      <c r="B12" s="39">
        <v>1</v>
      </c>
      <c r="C12" s="39">
        <v>2</v>
      </c>
      <c r="D12" s="20">
        <v>414.7</v>
      </c>
      <c r="E12" s="20">
        <v>414.6</v>
      </c>
      <c r="F12" s="21">
        <f>D12-E12</f>
        <v>9.9999999999965894E-2</v>
      </c>
      <c r="G12" s="20">
        <v>8</v>
      </c>
      <c r="H12" s="22">
        <f>F12/G12</f>
        <v>1.2499999999995737E-2</v>
      </c>
      <c r="I12" s="19">
        <v>0.8</v>
      </c>
      <c r="J12" s="35">
        <v>3.22</v>
      </c>
      <c r="K12" s="22">
        <f>I12*J12</f>
        <v>2.5760000000000005</v>
      </c>
      <c r="L12" s="23">
        <f>K12</f>
        <v>2.5760000000000005</v>
      </c>
      <c r="M12" s="19">
        <v>500</v>
      </c>
      <c r="N12" s="21">
        <f t="shared" ref="N12:N28" si="0">L12*M12</f>
        <v>1288.0000000000002</v>
      </c>
      <c r="O12" s="54">
        <v>0.4</v>
      </c>
      <c r="P12" s="24">
        <f t="shared" ref="P12:P27" si="1">D12-S12</f>
        <v>413.7</v>
      </c>
      <c r="Q12" s="24">
        <f>E12-T12</f>
        <v>413.44</v>
      </c>
      <c r="R12" s="21">
        <f>P12-Q12</f>
        <v>0.25999999999999091</v>
      </c>
      <c r="S12" s="25">
        <f>O12+0.6</f>
        <v>1</v>
      </c>
      <c r="T12" s="21">
        <f>IF(H12&gt;0.02,S12,((0.02*G12)+S12))</f>
        <v>1.1599999999999999</v>
      </c>
      <c r="U12" s="22">
        <f t="shared" ref="U12:U28" si="2">R12/G12</f>
        <v>3.2499999999998863E-2</v>
      </c>
      <c r="V12" s="22">
        <f t="shared" ref="V12:V28" si="3">(N12/1000)/(0.7445*(O12^2))</f>
        <v>10.812625923438549</v>
      </c>
      <c r="W12" s="22">
        <f>(0.3326*(O12^(3/8))*(U12^0.5))/0.013</f>
        <v>3.2710943417924723</v>
      </c>
      <c r="X12" s="26" t="str">
        <f t="shared" ref="X12:X28" si="4">IF(W12&gt;(N12/1000),"Ok", "Não Ok")</f>
        <v>Ok</v>
      </c>
      <c r="Y12" s="3"/>
    </row>
    <row r="13" spans="1:27" ht="15.75">
      <c r="A13" s="49"/>
      <c r="B13" s="39">
        <v>2</v>
      </c>
      <c r="C13" s="39">
        <v>4</v>
      </c>
      <c r="D13" s="20">
        <v>414.6</v>
      </c>
      <c r="E13" s="20">
        <v>414.5</v>
      </c>
      <c r="F13" s="21">
        <f t="shared" ref="F13:F28" si="5">D13-E13</f>
        <v>0.10000000000002274</v>
      </c>
      <c r="G13" s="20">
        <v>62.5</v>
      </c>
      <c r="H13" s="22">
        <f t="shared" ref="H13:H28" si="6">F13/G13</f>
        <v>1.6000000000003637E-3</v>
      </c>
      <c r="I13" s="19">
        <v>0.8</v>
      </c>
      <c r="J13" s="35">
        <v>0.1</v>
      </c>
      <c r="K13" s="22">
        <f>I13*J13</f>
        <v>8.0000000000000016E-2</v>
      </c>
      <c r="L13" s="23">
        <f>SUM(K12:K13)</f>
        <v>2.6560000000000006</v>
      </c>
      <c r="M13" s="26">
        <f t="shared" ref="M13:M28" si="7">M12</f>
        <v>500</v>
      </c>
      <c r="N13" s="21">
        <f t="shared" si="0"/>
        <v>1328.0000000000002</v>
      </c>
      <c r="O13" s="54">
        <v>0.4</v>
      </c>
      <c r="P13" s="24">
        <v>413.44</v>
      </c>
      <c r="Q13" s="24">
        <f t="shared" ref="Q13" si="8">E13-T13</f>
        <v>412.25</v>
      </c>
      <c r="R13" s="21">
        <f t="shared" ref="R13:R28" si="9">P13-Q13</f>
        <v>1.1899999999999977</v>
      </c>
      <c r="S13" s="25">
        <f>O13+0.6</f>
        <v>1</v>
      </c>
      <c r="T13" s="21">
        <f>IF(H13&gt;0.02,S13,((0.02*G13)+S13))</f>
        <v>2.25</v>
      </c>
      <c r="U13" s="22">
        <f t="shared" si="2"/>
        <v>1.9039999999999963E-2</v>
      </c>
      <c r="V13" s="22">
        <f t="shared" si="3"/>
        <v>11.14842175957018</v>
      </c>
      <c r="W13" s="22">
        <f t="shared" ref="W13:W28" si="10">(0.3326*(O13^(3/8))*(U13^0.5))/0.013</f>
        <v>2.5037148276600196</v>
      </c>
      <c r="X13" s="26" t="str">
        <f t="shared" si="4"/>
        <v>Ok</v>
      </c>
      <c r="Y13" s="3"/>
    </row>
    <row r="14" spans="1:27" ht="15.75">
      <c r="A14" s="49"/>
      <c r="B14" s="39">
        <v>3</v>
      </c>
      <c r="C14" s="39">
        <v>4</v>
      </c>
      <c r="D14" s="20">
        <v>414.55</v>
      </c>
      <c r="E14" s="20">
        <v>414.5</v>
      </c>
      <c r="F14" s="21">
        <f t="shared" si="5"/>
        <v>5.0000000000011369E-2</v>
      </c>
      <c r="G14" s="20">
        <v>7</v>
      </c>
      <c r="H14" s="22">
        <f t="shared" si="6"/>
        <v>7.1428571428587672E-3</v>
      </c>
      <c r="I14" s="19">
        <v>0.8</v>
      </c>
      <c r="J14" s="35">
        <v>3.78</v>
      </c>
      <c r="K14" s="22">
        <f>I14*J14</f>
        <v>3.024</v>
      </c>
      <c r="L14" s="23">
        <f>SUM(K12:K14)</f>
        <v>5.6800000000000006</v>
      </c>
      <c r="M14" s="26">
        <f t="shared" si="7"/>
        <v>500</v>
      </c>
      <c r="N14" s="21">
        <f t="shared" si="0"/>
        <v>2840.0000000000005</v>
      </c>
      <c r="O14" s="54">
        <v>0.4</v>
      </c>
      <c r="P14" s="24">
        <f t="shared" si="1"/>
        <v>413.55</v>
      </c>
      <c r="Q14" s="24">
        <v>412.25</v>
      </c>
      <c r="R14" s="21">
        <f t="shared" si="9"/>
        <v>1.3000000000000114</v>
      </c>
      <c r="S14" s="25">
        <f>O14+0.6</f>
        <v>1</v>
      </c>
      <c r="T14" s="21">
        <f t="shared" ref="T14:T28" si="11">IF(H14&gt;0.02,S14,((0.02*G14)+S14))</f>
        <v>1.1400000000000001</v>
      </c>
      <c r="U14" s="22">
        <f t="shared" si="2"/>
        <v>0.18571428571428733</v>
      </c>
      <c r="V14" s="22">
        <f t="shared" si="3"/>
        <v>23.841504365345866</v>
      </c>
      <c r="W14" s="22">
        <f t="shared" si="10"/>
        <v>7.8194110822846108</v>
      </c>
      <c r="X14" s="26" t="str">
        <f t="shared" si="4"/>
        <v>Ok</v>
      </c>
      <c r="Y14" s="3"/>
    </row>
    <row r="15" spans="1:27" ht="15.75">
      <c r="A15" s="49"/>
      <c r="B15" s="39">
        <v>4</v>
      </c>
      <c r="C15" s="39" t="s">
        <v>41</v>
      </c>
      <c r="D15" s="20">
        <v>414.5</v>
      </c>
      <c r="E15" s="20">
        <v>413.5</v>
      </c>
      <c r="F15" s="21">
        <f t="shared" si="5"/>
        <v>1</v>
      </c>
      <c r="G15" s="20">
        <v>2</v>
      </c>
      <c r="H15" s="22">
        <f t="shared" si="6"/>
        <v>0.5</v>
      </c>
      <c r="I15" s="19">
        <v>0.8</v>
      </c>
      <c r="J15" s="35">
        <v>0.1</v>
      </c>
      <c r="K15" s="22">
        <f>I15*J15</f>
        <v>8.0000000000000016E-2</v>
      </c>
      <c r="L15" s="23">
        <f>SUM(K12:K15)</f>
        <v>5.7600000000000007</v>
      </c>
      <c r="M15" s="26">
        <f t="shared" si="7"/>
        <v>500</v>
      </c>
      <c r="N15" s="21">
        <f t="shared" si="0"/>
        <v>2880.0000000000005</v>
      </c>
      <c r="O15" s="54">
        <v>0.4</v>
      </c>
      <c r="P15" s="24">
        <v>412.25</v>
      </c>
      <c r="Q15" s="24">
        <v>412</v>
      </c>
      <c r="R15" s="21">
        <f t="shared" si="9"/>
        <v>0.25</v>
      </c>
      <c r="S15" s="25">
        <f>O15+0.6</f>
        <v>1</v>
      </c>
      <c r="T15" s="21">
        <f t="shared" si="11"/>
        <v>1</v>
      </c>
      <c r="U15" s="22">
        <f t="shared" si="2"/>
        <v>0.125</v>
      </c>
      <c r="V15" s="22">
        <f t="shared" si="3"/>
        <v>24.177300201477497</v>
      </c>
      <c r="W15" s="22">
        <f t="shared" si="10"/>
        <v>6.4151437998473275</v>
      </c>
      <c r="X15" s="26" t="str">
        <f t="shared" si="4"/>
        <v>Ok</v>
      </c>
      <c r="Y15" s="3"/>
    </row>
    <row r="16" spans="1:27" ht="6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4"/>
      <c r="P16" s="18"/>
      <c r="Q16" s="17"/>
      <c r="R16" s="3"/>
      <c r="S16" s="3"/>
      <c r="T16" s="17"/>
      <c r="U16" s="3"/>
      <c r="V16" s="3"/>
      <c r="W16" s="3"/>
      <c r="X16" s="3"/>
      <c r="Y16" s="3"/>
    </row>
    <row r="17" spans="1:25" ht="15.75" customHeight="1">
      <c r="A17" s="47" t="s">
        <v>34</v>
      </c>
      <c r="B17" s="39">
        <v>5</v>
      </c>
      <c r="C17" s="39">
        <v>6</v>
      </c>
      <c r="D17" s="20">
        <v>414.2</v>
      </c>
      <c r="E17" s="20">
        <v>414</v>
      </c>
      <c r="F17" s="21">
        <f t="shared" si="5"/>
        <v>0.19999999999998863</v>
      </c>
      <c r="G17" s="20">
        <v>8.5</v>
      </c>
      <c r="H17" s="22">
        <f t="shared" si="6"/>
        <v>2.3529411764704546E-2</v>
      </c>
      <c r="I17" s="19">
        <v>0.8</v>
      </c>
      <c r="J17" s="35">
        <v>4.53</v>
      </c>
      <c r="K17" s="22">
        <f>I17*J17</f>
        <v>3.6240000000000006</v>
      </c>
      <c r="L17" s="23">
        <f>K17</f>
        <v>3.6240000000000006</v>
      </c>
      <c r="M17" s="26">
        <f>M14</f>
        <v>500</v>
      </c>
      <c r="N17" s="21">
        <f t="shared" si="0"/>
        <v>1812.0000000000002</v>
      </c>
      <c r="O17" s="54">
        <v>0.4</v>
      </c>
      <c r="P17" s="24">
        <f t="shared" si="1"/>
        <v>413.2</v>
      </c>
      <c r="Q17" s="24">
        <f t="shared" ref="Q17:Q26" si="12">E17-T17</f>
        <v>413</v>
      </c>
      <c r="R17" s="21">
        <f t="shared" si="9"/>
        <v>0.19999999999998863</v>
      </c>
      <c r="S17" s="25">
        <f>O17+0.6</f>
        <v>1</v>
      </c>
      <c r="T17" s="21">
        <f t="shared" si="11"/>
        <v>1</v>
      </c>
      <c r="U17" s="22">
        <f t="shared" si="2"/>
        <v>2.3529411764704546E-2</v>
      </c>
      <c r="V17" s="22">
        <f t="shared" si="3"/>
        <v>15.211551376762927</v>
      </c>
      <c r="W17" s="22">
        <f t="shared" si="10"/>
        <v>2.7832801629467099</v>
      </c>
      <c r="X17" s="26" t="str">
        <f t="shared" si="4"/>
        <v>Ok</v>
      </c>
      <c r="Y17" s="3"/>
    </row>
    <row r="18" spans="1:25" ht="15.75">
      <c r="A18" s="48"/>
      <c r="B18" s="39">
        <v>6</v>
      </c>
      <c r="C18" s="39">
        <v>8</v>
      </c>
      <c r="D18" s="20">
        <v>414</v>
      </c>
      <c r="E18" s="20">
        <v>413.75</v>
      </c>
      <c r="F18" s="21">
        <f t="shared" si="5"/>
        <v>0.25</v>
      </c>
      <c r="G18" s="20">
        <v>87.5</v>
      </c>
      <c r="H18" s="22">
        <f t="shared" si="6"/>
        <v>2.8571428571428571E-3</v>
      </c>
      <c r="I18" s="19">
        <v>0.8</v>
      </c>
      <c r="J18" s="35">
        <v>0.1</v>
      </c>
      <c r="K18" s="22">
        <f t="shared" ref="K18:K28" si="13">I18*J18</f>
        <v>8.0000000000000016E-2</v>
      </c>
      <c r="L18" s="23">
        <f>SUM(K17:K18)</f>
        <v>3.7040000000000006</v>
      </c>
      <c r="M18" s="26">
        <f t="shared" si="7"/>
        <v>500</v>
      </c>
      <c r="N18" s="21">
        <f t="shared" si="0"/>
        <v>1852.0000000000002</v>
      </c>
      <c r="O18" s="54">
        <v>0.4</v>
      </c>
      <c r="P18" s="24">
        <f t="shared" si="1"/>
        <v>413</v>
      </c>
      <c r="Q18" s="24">
        <f t="shared" si="12"/>
        <v>411</v>
      </c>
      <c r="R18" s="21">
        <f t="shared" si="9"/>
        <v>2</v>
      </c>
      <c r="S18" s="25">
        <f>O18+0.6</f>
        <v>1</v>
      </c>
      <c r="T18" s="21">
        <f t="shared" si="11"/>
        <v>2.75</v>
      </c>
      <c r="U18" s="22">
        <f t="shared" si="2"/>
        <v>2.2857142857142857E-2</v>
      </c>
      <c r="V18" s="22">
        <f t="shared" si="3"/>
        <v>15.547347212894559</v>
      </c>
      <c r="W18" s="22">
        <f t="shared" si="10"/>
        <v>2.7432308783903774</v>
      </c>
      <c r="X18" s="26" t="str">
        <f t="shared" si="4"/>
        <v>Ok</v>
      </c>
      <c r="Y18" s="3"/>
    </row>
    <row r="19" spans="1:25" ht="15.75">
      <c r="A19" s="48"/>
      <c r="B19" s="39">
        <v>7</v>
      </c>
      <c r="C19" s="39">
        <v>8</v>
      </c>
      <c r="D19" s="20">
        <v>413.8</v>
      </c>
      <c r="E19" s="20">
        <v>413.75</v>
      </c>
      <c r="F19" s="21">
        <f t="shared" si="5"/>
        <v>5.0000000000011369E-2</v>
      </c>
      <c r="G19" s="20">
        <v>14</v>
      </c>
      <c r="H19" s="22">
        <f t="shared" si="6"/>
        <v>3.5714285714293836E-3</v>
      </c>
      <c r="I19" s="19">
        <v>0.8</v>
      </c>
      <c r="J19" s="35">
        <v>5.12</v>
      </c>
      <c r="K19" s="22">
        <f t="shared" si="13"/>
        <v>4.0960000000000001</v>
      </c>
      <c r="L19" s="23">
        <f>SUM(K17:K19)</f>
        <v>7.8000000000000007</v>
      </c>
      <c r="M19" s="26">
        <f t="shared" si="7"/>
        <v>500</v>
      </c>
      <c r="N19" s="21">
        <f t="shared" si="0"/>
        <v>3900.0000000000005</v>
      </c>
      <c r="O19" s="54">
        <v>1.5</v>
      </c>
      <c r="P19" s="24">
        <f t="shared" si="1"/>
        <v>411.7</v>
      </c>
      <c r="Q19" s="24">
        <v>411</v>
      </c>
      <c r="R19" s="21">
        <f t="shared" si="9"/>
        <v>0.69999999999998863</v>
      </c>
      <c r="S19" s="25">
        <f t="shared" ref="S19:S24" si="14">O19+0.6</f>
        <v>2.1</v>
      </c>
      <c r="T19" s="21">
        <f t="shared" si="11"/>
        <v>2.38</v>
      </c>
      <c r="U19" s="22">
        <f t="shared" si="2"/>
        <v>4.9999999999999191E-2</v>
      </c>
      <c r="V19" s="22">
        <f t="shared" si="3"/>
        <v>2.3281844638459814</v>
      </c>
      <c r="W19" s="22">
        <f t="shared" si="10"/>
        <v>6.6603663334416696</v>
      </c>
      <c r="X19" s="26" t="str">
        <f t="shared" si="4"/>
        <v>Ok</v>
      </c>
      <c r="Y19" s="3"/>
    </row>
    <row r="20" spans="1:25" ht="15.75">
      <c r="A20" s="48"/>
      <c r="B20" s="39">
        <v>9</v>
      </c>
      <c r="C20" s="39">
        <v>10</v>
      </c>
      <c r="D20" s="20">
        <v>431.3</v>
      </c>
      <c r="E20" s="20">
        <v>429.9</v>
      </c>
      <c r="F20" s="21">
        <f t="shared" si="5"/>
        <v>1.4000000000000341</v>
      </c>
      <c r="G20" s="20">
        <v>8</v>
      </c>
      <c r="H20" s="22">
        <f t="shared" si="6"/>
        <v>0.17500000000000426</v>
      </c>
      <c r="I20" s="19">
        <v>0.8</v>
      </c>
      <c r="J20" s="35">
        <v>0.32</v>
      </c>
      <c r="K20" s="22">
        <f t="shared" si="13"/>
        <v>0.25600000000000001</v>
      </c>
      <c r="L20" s="23">
        <f>K20</f>
        <v>0.25600000000000001</v>
      </c>
      <c r="M20" s="26">
        <f t="shared" si="7"/>
        <v>500</v>
      </c>
      <c r="N20" s="21">
        <f t="shared" si="0"/>
        <v>128</v>
      </c>
      <c r="O20" s="54">
        <v>0.4</v>
      </c>
      <c r="P20" s="24">
        <f t="shared" si="1"/>
        <v>430.3</v>
      </c>
      <c r="Q20" s="24">
        <f t="shared" si="12"/>
        <v>428.9</v>
      </c>
      <c r="R20" s="21">
        <f t="shared" si="9"/>
        <v>1.4000000000000341</v>
      </c>
      <c r="S20" s="25">
        <f t="shared" si="14"/>
        <v>1</v>
      </c>
      <c r="T20" s="21">
        <f t="shared" si="11"/>
        <v>1</v>
      </c>
      <c r="U20" s="22">
        <f t="shared" si="2"/>
        <v>0.17500000000000426</v>
      </c>
      <c r="V20" s="22">
        <f t="shared" si="3"/>
        <v>1.0745466756212221</v>
      </c>
      <c r="W20" s="22">
        <f t="shared" si="10"/>
        <v>7.5905005079908179</v>
      </c>
      <c r="X20" s="26" t="str">
        <f t="shared" si="4"/>
        <v>Ok</v>
      </c>
      <c r="Y20" s="3"/>
    </row>
    <row r="21" spans="1:25" ht="15.75">
      <c r="A21" s="48"/>
      <c r="B21" s="39">
        <v>10</v>
      </c>
      <c r="C21" s="39">
        <v>12</v>
      </c>
      <c r="D21" s="20">
        <v>429.9</v>
      </c>
      <c r="E21" s="20">
        <v>427.8</v>
      </c>
      <c r="F21" s="21">
        <f t="shared" si="5"/>
        <v>2.0999999999999659</v>
      </c>
      <c r="G21" s="20">
        <v>58.5</v>
      </c>
      <c r="H21" s="22">
        <f t="shared" si="6"/>
        <v>3.5897435897435312E-2</v>
      </c>
      <c r="I21" s="19">
        <v>0.8</v>
      </c>
      <c r="J21" s="35">
        <v>0.1</v>
      </c>
      <c r="K21" s="22">
        <f t="shared" si="13"/>
        <v>8.0000000000000016E-2</v>
      </c>
      <c r="L21" s="23">
        <f>SUM(K20:K21)</f>
        <v>0.33600000000000002</v>
      </c>
      <c r="M21" s="26">
        <f t="shared" si="7"/>
        <v>500</v>
      </c>
      <c r="N21" s="21">
        <f t="shared" si="0"/>
        <v>168</v>
      </c>
      <c r="O21" s="54">
        <v>0.6</v>
      </c>
      <c r="P21" s="24">
        <v>428.9</v>
      </c>
      <c r="Q21" s="24">
        <f t="shared" si="12"/>
        <v>426.6</v>
      </c>
      <c r="R21" s="21">
        <f t="shared" si="9"/>
        <v>2.2999999999999545</v>
      </c>
      <c r="S21" s="25">
        <f t="shared" si="14"/>
        <v>1.2</v>
      </c>
      <c r="T21" s="21">
        <f t="shared" si="11"/>
        <v>1.2</v>
      </c>
      <c r="U21" s="22">
        <f t="shared" si="2"/>
        <v>3.9316239316238538E-2</v>
      </c>
      <c r="V21" s="22">
        <f t="shared" si="3"/>
        <v>0.62681889411237968</v>
      </c>
      <c r="W21" s="22">
        <f t="shared" si="10"/>
        <v>4.1886261181445095</v>
      </c>
      <c r="X21" s="26" t="str">
        <f t="shared" si="4"/>
        <v>Ok</v>
      </c>
      <c r="Y21" s="3"/>
    </row>
    <row r="22" spans="1:25" ht="15.75">
      <c r="A22" s="48"/>
      <c r="B22" s="39">
        <v>11</v>
      </c>
      <c r="C22" s="39">
        <v>12</v>
      </c>
      <c r="D22" s="20">
        <v>428</v>
      </c>
      <c r="E22" s="20">
        <v>427.8</v>
      </c>
      <c r="F22" s="21">
        <f t="shared" si="5"/>
        <v>0.19999999999998863</v>
      </c>
      <c r="G22" s="20">
        <v>7</v>
      </c>
      <c r="H22" s="22">
        <f t="shared" si="6"/>
        <v>2.8571428571426947E-2</v>
      </c>
      <c r="I22" s="19">
        <v>0.8</v>
      </c>
      <c r="J22" s="35">
        <v>1.87</v>
      </c>
      <c r="K22" s="22">
        <f t="shared" si="13"/>
        <v>1.4960000000000002</v>
      </c>
      <c r="L22" s="23">
        <f>K22</f>
        <v>1.4960000000000002</v>
      </c>
      <c r="M22" s="26">
        <f t="shared" si="7"/>
        <v>500</v>
      </c>
      <c r="N22" s="21">
        <f t="shared" si="0"/>
        <v>748.00000000000011</v>
      </c>
      <c r="O22" s="54">
        <v>0.4</v>
      </c>
      <c r="P22" s="24">
        <v>426.95</v>
      </c>
      <c r="Q22" s="24">
        <f t="shared" si="12"/>
        <v>426.6</v>
      </c>
      <c r="R22" s="21">
        <f t="shared" si="9"/>
        <v>0.34999999999996589</v>
      </c>
      <c r="S22" s="25">
        <v>1.07</v>
      </c>
      <c r="T22" s="21">
        <v>1.2</v>
      </c>
      <c r="U22" s="22">
        <f t="shared" si="2"/>
        <v>4.9999999999995125E-2</v>
      </c>
      <c r="V22" s="22">
        <f t="shared" si="3"/>
        <v>6.2793821356615167</v>
      </c>
      <c r="W22" s="22">
        <f t="shared" si="10"/>
        <v>4.0572931850047809</v>
      </c>
      <c r="X22" s="26" t="str">
        <f t="shared" si="4"/>
        <v>Ok</v>
      </c>
      <c r="Y22" s="3"/>
    </row>
    <row r="23" spans="1:25" ht="15.75">
      <c r="A23" s="48"/>
      <c r="B23" s="39">
        <v>12</v>
      </c>
      <c r="C23" s="39">
        <v>14</v>
      </c>
      <c r="D23" s="20">
        <v>427.8</v>
      </c>
      <c r="E23" s="20">
        <v>422.8</v>
      </c>
      <c r="F23" s="21">
        <f t="shared" si="5"/>
        <v>5</v>
      </c>
      <c r="G23" s="20">
        <v>49.5</v>
      </c>
      <c r="H23" s="22">
        <f t="shared" si="6"/>
        <v>0.10101010101010101</v>
      </c>
      <c r="I23" s="19">
        <v>0.8</v>
      </c>
      <c r="J23" s="35">
        <v>0.1</v>
      </c>
      <c r="K23" s="22">
        <f t="shared" si="13"/>
        <v>8.0000000000000016E-2</v>
      </c>
      <c r="L23" s="23">
        <f>SUM(K20:K23)</f>
        <v>1.9120000000000004</v>
      </c>
      <c r="M23" s="26">
        <f t="shared" si="7"/>
        <v>500</v>
      </c>
      <c r="N23" s="21">
        <f t="shared" si="0"/>
        <v>956.00000000000023</v>
      </c>
      <c r="O23" s="54">
        <v>0.6</v>
      </c>
      <c r="P23" s="24">
        <f t="shared" si="1"/>
        <v>426.6</v>
      </c>
      <c r="Q23" s="24">
        <f t="shared" si="12"/>
        <v>421.6</v>
      </c>
      <c r="R23" s="21">
        <f t="shared" si="9"/>
        <v>5</v>
      </c>
      <c r="S23" s="25">
        <f t="shared" si="14"/>
        <v>1.2</v>
      </c>
      <c r="T23" s="21">
        <f t="shared" si="11"/>
        <v>1.2</v>
      </c>
      <c r="U23" s="22">
        <f t="shared" si="2"/>
        <v>0.10101010101010101</v>
      </c>
      <c r="V23" s="22">
        <f t="shared" si="3"/>
        <v>3.5668979926871129</v>
      </c>
      <c r="W23" s="22">
        <f t="shared" si="10"/>
        <v>6.7137940395061344</v>
      </c>
      <c r="X23" s="26" t="str">
        <f t="shared" si="4"/>
        <v>Ok</v>
      </c>
      <c r="Y23" s="3"/>
    </row>
    <row r="24" spans="1:25" ht="15.75">
      <c r="A24" s="48"/>
      <c r="B24" s="39">
        <v>13</v>
      </c>
      <c r="C24" s="39">
        <v>14</v>
      </c>
      <c r="D24" s="20">
        <v>423.1</v>
      </c>
      <c r="E24" s="20">
        <v>422.8</v>
      </c>
      <c r="F24" s="21">
        <f t="shared" si="5"/>
        <v>0.30000000000001137</v>
      </c>
      <c r="G24" s="20">
        <v>7.5</v>
      </c>
      <c r="H24" s="27">
        <f t="shared" si="6"/>
        <v>4.0000000000001514E-2</v>
      </c>
      <c r="I24" s="19">
        <v>0.8</v>
      </c>
      <c r="J24" s="35">
        <v>0.1</v>
      </c>
      <c r="K24" s="22">
        <f t="shared" si="13"/>
        <v>8.0000000000000016E-2</v>
      </c>
      <c r="L24" s="23">
        <f>K24</f>
        <v>8.0000000000000016E-2</v>
      </c>
      <c r="M24" s="26">
        <f t="shared" si="7"/>
        <v>500</v>
      </c>
      <c r="N24" s="21">
        <f t="shared" si="0"/>
        <v>40.000000000000007</v>
      </c>
      <c r="O24" s="54">
        <v>0.4</v>
      </c>
      <c r="P24" s="24">
        <f t="shared" si="1"/>
        <v>422.1</v>
      </c>
      <c r="Q24" s="24">
        <v>421.6</v>
      </c>
      <c r="R24" s="21">
        <f t="shared" si="9"/>
        <v>0.5</v>
      </c>
      <c r="S24" s="25">
        <f t="shared" si="14"/>
        <v>1</v>
      </c>
      <c r="T24" s="21">
        <f t="shared" si="11"/>
        <v>1</v>
      </c>
      <c r="U24" s="22">
        <f t="shared" si="2"/>
        <v>6.6666666666666666E-2</v>
      </c>
      <c r="V24" s="22">
        <f t="shared" si="3"/>
        <v>0.33579583613163194</v>
      </c>
      <c r="W24" s="22">
        <f t="shared" si="10"/>
        <v>4.6849586250877167</v>
      </c>
      <c r="X24" s="26" t="str">
        <f t="shared" si="4"/>
        <v>Ok</v>
      </c>
      <c r="Y24" s="3"/>
    </row>
    <row r="25" spans="1:25" ht="15.75">
      <c r="A25" s="48"/>
      <c r="B25" s="39">
        <v>14</v>
      </c>
      <c r="C25" s="39">
        <v>16</v>
      </c>
      <c r="D25" s="20">
        <v>422.8</v>
      </c>
      <c r="E25" s="20">
        <v>416.5</v>
      </c>
      <c r="F25" s="21">
        <f t="shared" si="5"/>
        <v>6.3000000000000114</v>
      </c>
      <c r="G25" s="20">
        <v>51</v>
      </c>
      <c r="H25" s="22">
        <f t="shared" si="6"/>
        <v>0.12352941176470611</v>
      </c>
      <c r="I25" s="19">
        <v>0.8</v>
      </c>
      <c r="J25" s="35">
        <v>1.4</v>
      </c>
      <c r="K25" s="22">
        <f t="shared" si="13"/>
        <v>1.1199999999999999</v>
      </c>
      <c r="L25" s="23">
        <f>SUM(K20:K25)</f>
        <v>3.1120000000000001</v>
      </c>
      <c r="M25" s="26">
        <f t="shared" si="7"/>
        <v>500</v>
      </c>
      <c r="N25" s="21">
        <f t="shared" si="0"/>
        <v>1556</v>
      </c>
      <c r="O25" s="54">
        <v>0.6</v>
      </c>
      <c r="P25" s="24">
        <v>421.6</v>
      </c>
      <c r="Q25" s="24">
        <f t="shared" si="12"/>
        <v>415</v>
      </c>
      <c r="R25" s="21">
        <f t="shared" si="9"/>
        <v>6.6000000000000227</v>
      </c>
      <c r="S25" s="25">
        <v>1.38</v>
      </c>
      <c r="T25" s="21">
        <v>1.5</v>
      </c>
      <c r="U25" s="22">
        <f t="shared" si="2"/>
        <v>0.12941176470588281</v>
      </c>
      <c r="V25" s="22">
        <f t="shared" si="3"/>
        <v>5.8055369002313251</v>
      </c>
      <c r="W25" s="22">
        <f t="shared" si="10"/>
        <v>7.5992807795091872</v>
      </c>
      <c r="X25" s="26" t="str">
        <f t="shared" si="4"/>
        <v>Ok</v>
      </c>
      <c r="Y25" s="3"/>
    </row>
    <row r="26" spans="1:25" ht="15.75">
      <c r="A26" s="48"/>
      <c r="B26" s="39">
        <v>15</v>
      </c>
      <c r="C26" s="39">
        <v>16</v>
      </c>
      <c r="D26" s="20">
        <v>417.2</v>
      </c>
      <c r="E26" s="20">
        <v>416.5</v>
      </c>
      <c r="F26" s="21">
        <f t="shared" si="5"/>
        <v>0.69999999999998863</v>
      </c>
      <c r="G26" s="20">
        <v>9</v>
      </c>
      <c r="H26" s="22">
        <f t="shared" si="6"/>
        <v>7.7777777777776516E-2</v>
      </c>
      <c r="I26" s="19">
        <v>0.8</v>
      </c>
      <c r="J26" s="35">
        <v>1.89</v>
      </c>
      <c r="K26" s="22">
        <f t="shared" si="13"/>
        <v>1.512</v>
      </c>
      <c r="L26" s="23">
        <f>K26</f>
        <v>1.512</v>
      </c>
      <c r="M26" s="26">
        <f t="shared" si="7"/>
        <v>500</v>
      </c>
      <c r="N26" s="21">
        <f t="shared" si="0"/>
        <v>756</v>
      </c>
      <c r="O26" s="54">
        <v>0.4</v>
      </c>
      <c r="P26" s="24">
        <f t="shared" si="1"/>
        <v>415.7</v>
      </c>
      <c r="Q26" s="24">
        <f t="shared" si="12"/>
        <v>415</v>
      </c>
      <c r="R26" s="21">
        <f t="shared" si="9"/>
        <v>0.69999999999998863</v>
      </c>
      <c r="S26" s="25">
        <v>1.5</v>
      </c>
      <c r="T26" s="21">
        <f t="shared" si="11"/>
        <v>1.5</v>
      </c>
      <c r="U26" s="22">
        <f t="shared" si="2"/>
        <v>7.7777777777776516E-2</v>
      </c>
      <c r="V26" s="22">
        <f t="shared" si="3"/>
        <v>6.3465413028878421</v>
      </c>
      <c r="W26" s="22">
        <f t="shared" si="10"/>
        <v>5.0603336719937762</v>
      </c>
      <c r="X26" s="26" t="str">
        <f t="shared" si="4"/>
        <v>Ok</v>
      </c>
      <c r="Y26" s="3"/>
    </row>
    <row r="27" spans="1:25" ht="15.75">
      <c r="A27" s="48"/>
      <c r="B27" s="39">
        <v>16</v>
      </c>
      <c r="C27" s="39">
        <v>8</v>
      </c>
      <c r="D27" s="20">
        <v>416.5</v>
      </c>
      <c r="E27" s="20">
        <v>413.75</v>
      </c>
      <c r="F27" s="21">
        <f t="shared" si="5"/>
        <v>2.75</v>
      </c>
      <c r="G27" s="20">
        <v>39.5</v>
      </c>
      <c r="H27" s="22">
        <f t="shared" si="6"/>
        <v>6.9620253164556958E-2</v>
      </c>
      <c r="I27" s="19">
        <v>0.8</v>
      </c>
      <c r="J27" s="35">
        <v>0.1</v>
      </c>
      <c r="K27" s="22">
        <f t="shared" si="13"/>
        <v>8.0000000000000016E-2</v>
      </c>
      <c r="L27" s="23">
        <f>SUM(K20:K27)</f>
        <v>4.7040000000000006</v>
      </c>
      <c r="M27" s="26">
        <f t="shared" si="7"/>
        <v>500</v>
      </c>
      <c r="N27" s="21">
        <f t="shared" si="0"/>
        <v>2352.0000000000005</v>
      </c>
      <c r="O27" s="54">
        <v>0.6</v>
      </c>
      <c r="P27" s="24">
        <f t="shared" si="1"/>
        <v>415</v>
      </c>
      <c r="Q27" s="24">
        <v>411</v>
      </c>
      <c r="R27" s="21">
        <f t="shared" si="9"/>
        <v>4</v>
      </c>
      <c r="S27" s="25">
        <v>1.5</v>
      </c>
      <c r="T27" s="21">
        <f t="shared" si="11"/>
        <v>1.5</v>
      </c>
      <c r="U27" s="22">
        <f t="shared" si="2"/>
        <v>0.10126582278481013</v>
      </c>
      <c r="V27" s="22">
        <f t="shared" si="3"/>
        <v>8.7754645175733152</v>
      </c>
      <c r="W27" s="22">
        <f t="shared" si="10"/>
        <v>6.7222871409910168</v>
      </c>
      <c r="X27" s="26" t="str">
        <f t="shared" si="4"/>
        <v>Ok</v>
      </c>
      <c r="Y27" s="3"/>
    </row>
    <row r="28" spans="1:25" ht="15.75">
      <c r="A28" s="48"/>
      <c r="B28" s="39">
        <v>8</v>
      </c>
      <c r="C28" s="39" t="s">
        <v>41</v>
      </c>
      <c r="D28" s="20">
        <v>413.75</v>
      </c>
      <c r="E28" s="20">
        <v>412.5</v>
      </c>
      <c r="F28" s="21">
        <f t="shared" si="5"/>
        <v>1.25</v>
      </c>
      <c r="G28" s="20">
        <v>4</v>
      </c>
      <c r="H28" s="22">
        <f t="shared" si="6"/>
        <v>0.3125</v>
      </c>
      <c r="I28" s="19">
        <v>0.8</v>
      </c>
      <c r="J28" s="35">
        <v>0.1</v>
      </c>
      <c r="K28" s="22">
        <f t="shared" si="13"/>
        <v>8.0000000000000016E-2</v>
      </c>
      <c r="L28" s="23">
        <f>SUM(K17:K28)</f>
        <v>12.584000000000001</v>
      </c>
      <c r="M28" s="26">
        <f t="shared" si="7"/>
        <v>500</v>
      </c>
      <c r="N28" s="21">
        <f t="shared" si="0"/>
        <v>6292.0000000000009</v>
      </c>
      <c r="O28" s="54">
        <v>1.5</v>
      </c>
      <c r="P28" s="24">
        <v>411</v>
      </c>
      <c r="Q28" s="24">
        <v>410</v>
      </c>
      <c r="R28" s="21">
        <f t="shared" si="9"/>
        <v>1</v>
      </c>
      <c r="S28" s="25">
        <v>1.5</v>
      </c>
      <c r="T28" s="21">
        <f t="shared" si="11"/>
        <v>1.5</v>
      </c>
      <c r="U28" s="22">
        <f t="shared" si="2"/>
        <v>0.25</v>
      </c>
      <c r="V28" s="22">
        <f t="shared" si="3"/>
        <v>3.7561376016715169</v>
      </c>
      <c r="W28" s="22">
        <f t="shared" si="10"/>
        <v>14.893031876626724</v>
      </c>
      <c r="X28" s="26" t="str">
        <f t="shared" si="4"/>
        <v>Ok</v>
      </c>
      <c r="Y28" s="3"/>
    </row>
    <row r="29" spans="1:25" ht="7.5" customHeight="1"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7"/>
    </row>
    <row r="30" spans="1:25" ht="15" customHeight="1">
      <c r="A30" s="18" t="s">
        <v>40</v>
      </c>
      <c r="B30" s="18"/>
      <c r="C30" s="18"/>
      <c r="D30" s="18"/>
      <c r="M30" s="3"/>
      <c r="N30" s="3"/>
    </row>
    <row r="31" spans="1:25">
      <c r="L31" s="5"/>
      <c r="M31" s="3"/>
      <c r="N31" s="3"/>
    </row>
    <row r="32" spans="1:25">
      <c r="L32" s="5"/>
      <c r="M32" s="3"/>
      <c r="N32" s="3"/>
    </row>
    <row r="33" spans="1:14">
      <c r="L33" s="5"/>
      <c r="M33" s="3"/>
      <c r="N33" s="3"/>
    </row>
    <row r="34" spans="1:14">
      <c r="L34" s="14"/>
      <c r="M34" s="14"/>
      <c r="N34" s="14"/>
    </row>
    <row r="35" spans="1:14">
      <c r="A35" s="14"/>
      <c r="C35" s="14"/>
      <c r="D35" s="14"/>
      <c r="E35" s="14"/>
      <c r="J35" s="2"/>
      <c r="L35" s="15"/>
      <c r="M35" s="15"/>
      <c r="N35" s="15"/>
    </row>
    <row r="36" spans="1:14">
      <c r="A36" s="11" t="s">
        <v>30</v>
      </c>
      <c r="L36" s="14"/>
      <c r="M36" s="14"/>
      <c r="N36" s="14"/>
    </row>
    <row r="37" spans="1:14">
      <c r="A37" s="12" t="s">
        <v>31</v>
      </c>
      <c r="L37" s="16"/>
      <c r="M37" s="16"/>
      <c r="N37" s="16"/>
    </row>
    <row r="38" spans="1:14">
      <c r="A38" s="13" t="s">
        <v>32</v>
      </c>
      <c r="K38" s="12"/>
      <c r="L38" s="14"/>
      <c r="M38" s="14"/>
      <c r="N38" s="14"/>
    </row>
    <row r="39" spans="1:14">
      <c r="L39" s="5"/>
      <c r="M39" s="3"/>
      <c r="N39" s="3"/>
    </row>
    <row r="40" spans="1:14">
      <c r="M40" s="3"/>
      <c r="N40" s="3"/>
    </row>
    <row r="41" spans="1:14">
      <c r="M41" s="3"/>
      <c r="N41" s="3"/>
    </row>
    <row r="42" spans="1:14">
      <c r="M42" s="3"/>
      <c r="N42" s="3"/>
    </row>
    <row r="43" spans="1:14">
      <c r="M43" s="3"/>
      <c r="N43" s="3"/>
    </row>
    <row r="44" spans="1:14">
      <c r="M44" s="3"/>
      <c r="N44" s="3"/>
    </row>
    <row r="45" spans="1:14">
      <c r="M45" s="3"/>
      <c r="N45" s="3"/>
    </row>
    <row r="46" spans="1:14">
      <c r="M46" s="3"/>
      <c r="N46" s="3"/>
    </row>
    <row r="47" spans="1:14">
      <c r="M47" s="3"/>
      <c r="N47" s="3"/>
    </row>
    <row r="48" spans="1:14">
      <c r="M48" s="3"/>
      <c r="N48" s="3"/>
    </row>
    <row r="49" spans="12:14">
      <c r="M49" s="3"/>
      <c r="N49" s="3"/>
    </row>
    <row r="50" spans="12:14">
      <c r="M50" s="3"/>
      <c r="N50" s="3"/>
    </row>
    <row r="51" spans="12:14">
      <c r="M51" s="3"/>
      <c r="N51" s="3"/>
    </row>
    <row r="52" spans="12:14">
      <c r="M52" s="3"/>
      <c r="N52" s="3"/>
    </row>
    <row r="53" spans="12:14">
      <c r="M53" s="3"/>
      <c r="N53" s="3"/>
    </row>
    <row r="54" spans="12:14">
      <c r="M54" s="3"/>
      <c r="N54" s="3"/>
    </row>
    <row r="55" spans="12:14">
      <c r="M55" s="3"/>
      <c r="N55" s="3"/>
    </row>
    <row r="56" spans="12:14">
      <c r="M56" s="3"/>
      <c r="N56" s="3"/>
    </row>
    <row r="57" spans="12:14">
      <c r="M57" s="3"/>
      <c r="N57" s="3"/>
    </row>
    <row r="58" spans="12:14">
      <c r="M58" s="3"/>
      <c r="N58" s="3"/>
    </row>
    <row r="59" spans="12:14">
      <c r="M59" s="3"/>
      <c r="N59" s="3"/>
    </row>
    <row r="60" spans="12:14">
      <c r="M60" s="3"/>
      <c r="N60" s="3"/>
    </row>
    <row r="61" spans="12:14">
      <c r="M61" s="3"/>
      <c r="N61" s="3"/>
    </row>
    <row r="62" spans="12:14">
      <c r="M62" s="4"/>
      <c r="N62" s="4"/>
    </row>
    <row r="63" spans="12:14">
      <c r="L63" s="5"/>
      <c r="M63" s="5"/>
      <c r="N63" s="5"/>
    </row>
    <row r="64" spans="12:14">
      <c r="L64" s="5"/>
      <c r="M64" s="5"/>
      <c r="N64" s="5"/>
    </row>
  </sheetData>
  <mergeCells count="28">
    <mergeCell ref="R10:R11"/>
    <mergeCell ref="S10:T10"/>
    <mergeCell ref="A17:A28"/>
    <mergeCell ref="A12:A15"/>
    <mergeCell ref="U10:U11"/>
    <mergeCell ref="X9:X11"/>
    <mergeCell ref="B9:H9"/>
    <mergeCell ref="B10:C10"/>
    <mergeCell ref="D10:F10"/>
    <mergeCell ref="G10:G11"/>
    <mergeCell ref="H10:H11"/>
    <mergeCell ref="V10:V11"/>
    <mergeCell ref="M9:O9"/>
    <mergeCell ref="P9:U9"/>
    <mergeCell ref="V9:W9"/>
    <mergeCell ref="W10:W11"/>
    <mergeCell ref="O10:O11"/>
    <mergeCell ref="P10:Q10"/>
    <mergeCell ref="B3:Q3"/>
    <mergeCell ref="B4:Q4"/>
    <mergeCell ref="B5:Q5"/>
    <mergeCell ref="A9:A11"/>
    <mergeCell ref="I9:L9"/>
    <mergeCell ref="B6:Q6"/>
    <mergeCell ref="I10:K10"/>
    <mergeCell ref="L10:L11"/>
    <mergeCell ref="M10:M11"/>
    <mergeCell ref="N10:N11"/>
  </mergeCells>
  <conditionalFormatting sqref="X12:X15 X17:X28">
    <cfRule type="containsText" dxfId="0" priority="2" operator="containsText" text="Não Ok">
      <formula>NOT(ISERROR(SEARCH("Não Ok",X12)))</formula>
    </cfRule>
  </conditionalFormatting>
  <pageMargins left="0.511811024" right="0.511811024" top="0.78740157499999996" bottom="0.78740157499999996" header="0.31496062000000002" footer="0.31496062000000002"/>
  <pageSetup paperSize="9" scale="7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Engenharia</cp:lastModifiedBy>
  <cp:lastPrinted>2016-09-14T12:24:39Z</cp:lastPrinted>
  <dcterms:created xsi:type="dcterms:W3CDTF">2009-06-09T23:39:49Z</dcterms:created>
  <dcterms:modified xsi:type="dcterms:W3CDTF">2016-09-14T12:24:52Z</dcterms:modified>
</cp:coreProperties>
</file>