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A:\ENGENHARIA1\PROJETOS\2016\CUNHATAÍ\1 - Asfalto Avenida 04 de Julho\"/>
    </mc:Choice>
  </mc:AlternateContent>
  <bookViews>
    <workbookView xWindow="240" yWindow="75" windowWidth="19440" windowHeight="7935" tabRatio="780"/>
  </bookViews>
  <sheets>
    <sheet name="Lista" sheetId="4" r:id="rId1"/>
    <sheet name="BDI" sheetId="11" r:id="rId2"/>
    <sheet name="Global" sheetId="10" r:id="rId3"/>
    <sheet name="Cronograma" sheetId="7" r:id="rId4"/>
    <sheet name="Trecho I" sheetId="15" r:id="rId5"/>
    <sheet name="Trecho II" sheetId="16" r:id="rId6"/>
  </sheets>
  <externalReferences>
    <externalReference r:id="rId7"/>
  </externalReferences>
  <definedNames>
    <definedName name="_xlnm.Print_Area" localSheetId="1">BDI!$A$1:$F$24</definedName>
    <definedName name="_xlnm.Print_Area" localSheetId="3">Cronograma!$A$1:$L$36</definedName>
    <definedName name="_xlnm.Print_Area" localSheetId="2">Global!$B$1:$J$78</definedName>
    <definedName name="_xlnm.Print_Area" localSheetId="0">Lista!$B$1:$E$32</definedName>
    <definedName name="_xlnm.Print_Area" localSheetId="4">'Trecho I'!$B$1:$J$78</definedName>
    <definedName name="_xlnm.Print_Area" localSheetId="5">'Trecho II'!$B$1:$J$78</definedName>
  </definedNames>
  <calcPr calcId="162913"/>
</workbook>
</file>

<file path=xl/calcChain.xml><?xml version="1.0" encoding="utf-8"?>
<calcChain xmlns="http://schemas.openxmlformats.org/spreadsheetml/2006/main">
  <c r="A31" i="7" l="1"/>
  <c r="C20" i="7"/>
  <c r="C19" i="7"/>
  <c r="C18" i="7"/>
  <c r="C17" i="7"/>
  <c r="C16" i="7"/>
  <c r="C15" i="7"/>
  <c r="C14" i="7"/>
  <c r="C13" i="7"/>
  <c r="C12" i="7"/>
  <c r="C11" i="7"/>
  <c r="B20" i="7"/>
  <c r="B19" i="7"/>
  <c r="B18" i="7"/>
  <c r="B17" i="7"/>
  <c r="B16" i="7"/>
  <c r="B15" i="7"/>
  <c r="B14" i="7"/>
  <c r="B13" i="7"/>
  <c r="B12" i="7"/>
  <c r="B11" i="7"/>
  <c r="F64" i="10"/>
  <c r="F60" i="10"/>
  <c r="F61" i="10"/>
  <c r="F59" i="10"/>
  <c r="F53" i="10"/>
  <c r="F54" i="10"/>
  <c r="F55" i="10"/>
  <c r="F52" i="10"/>
  <c r="F47" i="10"/>
  <c r="F48" i="10"/>
  <c r="F46" i="10"/>
  <c r="F41" i="10"/>
  <c r="F42" i="10"/>
  <c r="F40" i="10"/>
  <c r="F33" i="10"/>
  <c r="F34" i="10"/>
  <c r="F35" i="10"/>
  <c r="F36" i="10"/>
  <c r="F32" i="10"/>
  <c r="F26" i="10"/>
  <c r="F27" i="10"/>
  <c r="F28" i="10"/>
  <c r="F24" i="10"/>
  <c r="F20" i="10"/>
  <c r="F19" i="10"/>
  <c r="F15" i="10"/>
  <c r="F11" i="10"/>
  <c r="J67" i="16"/>
  <c r="H36" i="10"/>
  <c r="I35" i="10"/>
  <c r="H35" i="10"/>
  <c r="H34" i="10"/>
  <c r="I34" i="10" s="1"/>
  <c r="I33" i="10"/>
  <c r="H33" i="10"/>
  <c r="H32" i="10"/>
  <c r="H36" i="15"/>
  <c r="I36" i="15" s="1"/>
  <c r="H35" i="15"/>
  <c r="I35" i="15" s="1"/>
  <c r="H34" i="15"/>
  <c r="I34" i="15" s="1"/>
  <c r="H33" i="15"/>
  <c r="I33" i="15" s="1"/>
  <c r="H32" i="15"/>
  <c r="I32" i="15" s="1"/>
  <c r="H36" i="16"/>
  <c r="I36" i="16"/>
  <c r="H35" i="16"/>
  <c r="I35" i="16"/>
  <c r="I34" i="16"/>
  <c r="H34" i="16"/>
  <c r="H33" i="16"/>
  <c r="I33" i="16" s="1"/>
  <c r="H32" i="16"/>
  <c r="I32" i="16"/>
  <c r="I36" i="10" l="1"/>
  <c r="I32" i="10"/>
  <c r="J37" i="15"/>
  <c r="J37" i="16"/>
  <c r="J37" i="10" l="1"/>
  <c r="C68" i="16"/>
  <c r="I64" i="16"/>
  <c r="J65" i="16" s="1"/>
  <c r="H64" i="16"/>
  <c r="H61" i="16"/>
  <c r="I61" i="16" s="1"/>
  <c r="I60" i="16"/>
  <c r="H60" i="16"/>
  <c r="H59" i="16"/>
  <c r="I59" i="16" s="1"/>
  <c r="I55" i="16"/>
  <c r="H55" i="16"/>
  <c r="I54" i="16"/>
  <c r="H54" i="16"/>
  <c r="I53" i="16"/>
  <c r="H53" i="16"/>
  <c r="I52" i="16"/>
  <c r="H52" i="16"/>
  <c r="H48" i="16"/>
  <c r="I48" i="16" s="1"/>
  <c r="I47" i="16"/>
  <c r="H47" i="16"/>
  <c r="H46" i="16"/>
  <c r="I46" i="16" s="1"/>
  <c r="I42" i="16"/>
  <c r="H42" i="16"/>
  <c r="I41" i="16"/>
  <c r="H41" i="16"/>
  <c r="I40" i="16"/>
  <c r="H40" i="16"/>
  <c r="I28" i="16"/>
  <c r="H28" i="16"/>
  <c r="H27" i="16"/>
  <c r="I27" i="16" s="1"/>
  <c r="I26" i="16"/>
  <c r="H26" i="16"/>
  <c r="H24" i="16"/>
  <c r="I24" i="16" s="1"/>
  <c r="I20" i="16"/>
  <c r="H20" i="16"/>
  <c r="H19" i="16"/>
  <c r="I19" i="16" s="1"/>
  <c r="H15" i="16"/>
  <c r="I15" i="16" s="1"/>
  <c r="J16" i="16" s="1"/>
  <c r="H11" i="16"/>
  <c r="I11" i="16" s="1"/>
  <c r="C68" i="15"/>
  <c r="H64" i="15"/>
  <c r="I64" i="15" s="1"/>
  <c r="J65" i="15" s="1"/>
  <c r="I61" i="15"/>
  <c r="H61" i="15"/>
  <c r="I60" i="15"/>
  <c r="H60" i="15"/>
  <c r="I59" i="15"/>
  <c r="H59" i="15"/>
  <c r="H55" i="15"/>
  <c r="I55" i="15" s="1"/>
  <c r="H54" i="15"/>
  <c r="I54" i="15" s="1"/>
  <c r="H53" i="15"/>
  <c r="I53" i="15" s="1"/>
  <c r="H52" i="15"/>
  <c r="I52" i="15" s="1"/>
  <c r="I48" i="15"/>
  <c r="H48" i="15"/>
  <c r="I47" i="15"/>
  <c r="H47" i="15"/>
  <c r="I46" i="15"/>
  <c r="H46" i="15"/>
  <c r="H42" i="15"/>
  <c r="I42" i="15" s="1"/>
  <c r="H41" i="15"/>
  <c r="I41" i="15" s="1"/>
  <c r="H40" i="15"/>
  <c r="I40" i="15" s="1"/>
  <c r="I28" i="15"/>
  <c r="H28" i="15"/>
  <c r="I27" i="15"/>
  <c r="H27" i="15"/>
  <c r="I26" i="15"/>
  <c r="H26" i="15"/>
  <c r="I24" i="15"/>
  <c r="J29" i="15" s="1"/>
  <c r="H24" i="15"/>
  <c r="H20" i="15"/>
  <c r="I20" i="15" s="1"/>
  <c r="H19" i="15"/>
  <c r="I19" i="15" s="1"/>
  <c r="I15" i="15"/>
  <c r="J16" i="15" s="1"/>
  <c r="H15" i="15"/>
  <c r="H11" i="15"/>
  <c r="I11" i="15" s="1"/>
  <c r="H28" i="10"/>
  <c r="I28" i="10" s="1"/>
  <c r="H27" i="10"/>
  <c r="I27" i="10" s="1"/>
  <c r="H26" i="10"/>
  <c r="I26" i="10" s="1"/>
  <c r="J56" i="16" l="1"/>
  <c r="J43" i="16"/>
  <c r="J21" i="16"/>
  <c r="J62" i="15"/>
  <c r="J56" i="15"/>
  <c r="J49" i="15"/>
  <c r="J29" i="16"/>
  <c r="J49" i="16"/>
  <c r="J62" i="16"/>
  <c r="E14" i="4"/>
  <c r="J12" i="16"/>
  <c r="J21" i="15"/>
  <c r="J67" i="15"/>
  <c r="E12" i="4" s="1"/>
  <c r="J12" i="15"/>
  <c r="J43" i="15"/>
  <c r="F20" i="7"/>
  <c r="H5" i="11" l="1"/>
  <c r="H6" i="11"/>
  <c r="H7" i="11"/>
  <c r="H8" i="11"/>
  <c r="E10" i="11"/>
  <c r="H11" i="11"/>
  <c r="H12" i="11"/>
  <c r="H13" i="11"/>
  <c r="E14" i="11"/>
  <c r="H14" i="11" s="1"/>
  <c r="C68" i="10"/>
  <c r="H64" i="10"/>
  <c r="I64" i="10" s="1"/>
  <c r="J65" i="10" s="1"/>
  <c r="H61" i="10"/>
  <c r="I61" i="10" s="1"/>
  <c r="H60" i="10"/>
  <c r="I60" i="10" s="1"/>
  <c r="H59" i="10"/>
  <c r="I59" i="10" s="1"/>
  <c r="H55" i="10"/>
  <c r="I55" i="10" s="1"/>
  <c r="H54" i="10"/>
  <c r="I54" i="10" s="1"/>
  <c r="H53" i="10"/>
  <c r="I53" i="10" s="1"/>
  <c r="H52" i="10"/>
  <c r="I52" i="10" s="1"/>
  <c r="H24" i="10"/>
  <c r="I24" i="10" s="1"/>
  <c r="H48" i="10"/>
  <c r="I48" i="10" s="1"/>
  <c r="H47" i="10"/>
  <c r="I47" i="10" s="1"/>
  <c r="H46" i="10"/>
  <c r="I46" i="10" s="1"/>
  <c r="H42" i="10"/>
  <c r="I42" i="10" s="1"/>
  <c r="H41" i="10"/>
  <c r="I41" i="10" s="1"/>
  <c r="H40" i="10"/>
  <c r="I40" i="10" s="1"/>
  <c r="H20" i="10"/>
  <c r="I20" i="10" s="1"/>
  <c r="H19" i="10"/>
  <c r="I19" i="10" s="1"/>
  <c r="H15" i="10"/>
  <c r="I15" i="10" s="1"/>
  <c r="H11" i="10"/>
  <c r="I11" i="10" s="1"/>
  <c r="J12" i="10" s="1"/>
  <c r="J62" i="10" l="1"/>
  <c r="J67" i="10"/>
  <c r="J49" i="10"/>
  <c r="J21" i="10"/>
  <c r="J29" i="10"/>
  <c r="J56" i="10"/>
  <c r="J16" i="10"/>
  <c r="J43" i="10"/>
  <c r="F23" i="7" l="1"/>
  <c r="H23" i="7" s="1"/>
  <c r="J23" i="7" s="1"/>
  <c r="F22" i="7"/>
  <c r="L23" i="7" l="1"/>
  <c r="H22" i="7"/>
  <c r="H20" i="7"/>
  <c r="F24" i="7"/>
  <c r="F21" i="7"/>
  <c r="H21" i="7" s="1"/>
  <c r="J21" i="7" s="1"/>
  <c r="F19" i="7"/>
  <c r="F18" i="7"/>
  <c r="H18" i="7" s="1"/>
  <c r="J18" i="7" s="1"/>
  <c r="F17" i="7"/>
  <c r="F16" i="7"/>
  <c r="H16" i="7" s="1"/>
  <c r="J16" i="7" s="1"/>
  <c r="F15" i="7"/>
  <c r="F14" i="7"/>
  <c r="H14" i="7" s="1"/>
  <c r="J14" i="7" s="1"/>
  <c r="F13" i="7"/>
  <c r="F12" i="7"/>
  <c r="H12" i="7" s="1"/>
  <c r="J12" i="7" s="1"/>
  <c r="F11" i="7"/>
  <c r="J22" i="7" l="1"/>
  <c r="N23" i="7"/>
  <c r="J20" i="7"/>
  <c r="L16" i="7"/>
  <c r="L21" i="7"/>
  <c r="L12" i="7"/>
  <c r="L14" i="7"/>
  <c r="L18" i="7"/>
  <c r="H11" i="7"/>
  <c r="H13" i="7"/>
  <c r="H15" i="7"/>
  <c r="H17" i="7"/>
  <c r="H19" i="7"/>
  <c r="H24" i="7"/>
  <c r="P23" i="7" l="1"/>
  <c r="L22" i="7"/>
  <c r="L20" i="7"/>
  <c r="J19" i="7"/>
  <c r="J15" i="7"/>
  <c r="J24" i="7"/>
  <c r="J17" i="7"/>
  <c r="J13" i="7"/>
  <c r="J11" i="7"/>
  <c r="N18" i="7"/>
  <c r="N14" i="7"/>
  <c r="N12" i="7"/>
  <c r="N21" i="7"/>
  <c r="N16" i="7"/>
  <c r="N22" i="7" l="1"/>
  <c r="R23" i="7"/>
  <c r="N20" i="7"/>
  <c r="P16" i="7"/>
  <c r="P21" i="7"/>
  <c r="P12" i="7"/>
  <c r="P14" i="7"/>
  <c r="P18" i="7"/>
  <c r="L11" i="7"/>
  <c r="L13" i="7"/>
  <c r="L17" i="7"/>
  <c r="L24" i="7"/>
  <c r="L15" i="7"/>
  <c r="L19" i="7"/>
  <c r="T23" i="7" l="1"/>
  <c r="P22" i="7"/>
  <c r="P20" i="7"/>
  <c r="N19" i="7"/>
  <c r="N15" i="7"/>
  <c r="N24" i="7"/>
  <c r="N17" i="7"/>
  <c r="N13" i="7"/>
  <c r="N11" i="7"/>
  <c r="R18" i="7"/>
  <c r="R14" i="7"/>
  <c r="R12" i="7"/>
  <c r="R21" i="7"/>
  <c r="R16" i="7"/>
  <c r="R22" i="7" l="1"/>
  <c r="V23" i="7"/>
  <c r="R20" i="7"/>
  <c r="T16" i="7"/>
  <c r="T21" i="7"/>
  <c r="T12" i="7"/>
  <c r="T14" i="7"/>
  <c r="T18" i="7"/>
  <c r="P11" i="7"/>
  <c r="P13" i="7"/>
  <c r="P17" i="7"/>
  <c r="P24" i="7"/>
  <c r="P15" i="7"/>
  <c r="P19" i="7"/>
  <c r="X23" i="7" l="1"/>
  <c r="T22" i="7"/>
  <c r="T20" i="7"/>
  <c r="R19" i="7"/>
  <c r="R15" i="7"/>
  <c r="R24" i="7"/>
  <c r="R17" i="7"/>
  <c r="R13" i="7"/>
  <c r="R11" i="7"/>
  <c r="V18" i="7"/>
  <c r="V14" i="7"/>
  <c r="V12" i="7"/>
  <c r="V21" i="7"/>
  <c r="V16" i="7"/>
  <c r="V22" i="7" l="1"/>
  <c r="V20" i="7"/>
  <c r="T11" i="7"/>
  <c r="T13" i="7"/>
  <c r="T17" i="7"/>
  <c r="T24" i="7"/>
  <c r="T15" i="7"/>
  <c r="T19" i="7"/>
  <c r="X16" i="7"/>
  <c r="X21" i="7"/>
  <c r="X12" i="7"/>
  <c r="X14" i="7"/>
  <c r="X18" i="7"/>
  <c r="X22" i="7" l="1"/>
  <c r="X20" i="7"/>
  <c r="V19" i="7"/>
  <c r="V15" i="7"/>
  <c r="V24" i="7"/>
  <c r="V17" i="7"/>
  <c r="V13" i="7"/>
  <c r="V11" i="7"/>
  <c r="X11" i="7" l="1"/>
  <c r="X13" i="7"/>
  <c r="X17" i="7"/>
  <c r="X24" i="7"/>
  <c r="X15" i="7"/>
  <c r="X19" i="7"/>
  <c r="D24" i="4" l="1"/>
  <c r="E24" i="4" l="1"/>
  <c r="C26" i="7" l="1"/>
  <c r="AS23" i="7" l="1"/>
  <c r="D21" i="7"/>
  <c r="AQ14" i="7"/>
  <c r="AL17" i="7"/>
  <c r="AP15" i="7"/>
  <c r="AR15" i="7"/>
  <c r="AR18" i="7"/>
  <c r="AL21" i="7"/>
  <c r="AG16" i="7"/>
  <c r="AT19" i="7"/>
  <c r="AN19" i="7"/>
  <c r="AJ14" i="7"/>
  <c r="AP24" i="7"/>
  <c r="AH17" i="7"/>
  <c r="AN16" i="7"/>
  <c r="D16" i="7"/>
  <c r="AF17" i="7"/>
  <c r="AJ15" i="7"/>
  <c r="AJ16" i="7"/>
  <c r="AM24" i="7"/>
  <c r="AM17" i="7"/>
  <c r="AL13" i="7"/>
  <c r="AE15" i="7"/>
  <c r="AS15" i="7"/>
  <c r="AF21" i="7"/>
  <c r="AE19" i="7"/>
  <c r="AB17" i="7"/>
  <c r="AK21" i="7"/>
  <c r="AK19" i="7"/>
  <c r="AQ18" i="7"/>
  <c r="AS17" i="7"/>
  <c r="AL14" i="7"/>
  <c r="AA18" i="7"/>
  <c r="AH18" i="7"/>
  <c r="AG18" i="7"/>
  <c r="AA14" i="7"/>
  <c r="AT15" i="7"/>
  <c r="AT16" i="7"/>
  <c r="AN24" i="7"/>
  <c r="AL15" i="7"/>
  <c r="AJ24" i="7"/>
  <c r="AJ18" i="7"/>
  <c r="AD17" i="7"/>
  <c r="AM15" i="7"/>
  <c r="D18" i="7"/>
  <c r="AE24" i="7"/>
  <c r="AO16" i="7"/>
  <c r="AC21" i="7"/>
  <c r="AH16" i="7"/>
  <c r="AK15" i="7"/>
  <c r="AC19" i="7"/>
  <c r="AM16" i="7"/>
  <c r="AM14" i="7"/>
  <c r="AO12" i="7"/>
  <c r="AG11" i="7"/>
  <c r="AE11" i="7"/>
  <c r="AS12" i="7"/>
  <c r="AK12" i="7"/>
  <c r="AC15" i="7"/>
  <c r="AS24" i="7"/>
  <c r="AG14" i="7"/>
  <c r="AR14" i="7"/>
  <c r="AR17" i="7"/>
  <c r="AR21" i="7"/>
  <c r="AP18" i="7"/>
  <c r="AN18" i="7"/>
  <c r="AH15" i="7"/>
  <c r="AF15" i="7"/>
  <c r="AB24" i="7"/>
  <c r="AE17" i="7"/>
  <c r="AM19" i="7"/>
  <c r="D15" i="7"/>
  <c r="AI18" i="7"/>
  <c r="AS21" i="7"/>
  <c r="AF18" i="7"/>
  <c r="AC17" i="7"/>
  <c r="AC24" i="7"/>
  <c r="AA21" i="7"/>
  <c r="D13" i="7"/>
  <c r="AE13" i="7"/>
  <c r="AR22" i="7"/>
  <c r="AB11" i="7"/>
  <c r="AP11" i="7"/>
  <c r="AQ21" i="7"/>
  <c r="AN13" i="7"/>
  <c r="AR11" i="7"/>
  <c r="AD12" i="7"/>
  <c r="AG20" i="7"/>
  <c r="AP20" i="7"/>
  <c r="AJ23" i="7"/>
  <c r="AO20" i="7"/>
  <c r="AH20" i="7"/>
  <c r="AN23" i="7"/>
  <c r="AI13" i="7"/>
  <c r="AC11" i="7"/>
  <c r="AQ13" i="7"/>
  <c r="AM11" i="7"/>
  <c r="D20" i="7"/>
  <c r="AR23" i="7"/>
  <c r="AO14" i="7"/>
  <c r="AI14" i="7"/>
  <c r="AN14" i="7"/>
  <c r="AT17" i="7"/>
  <c r="AR24" i="7"/>
  <c r="AP19" i="7"/>
  <c r="AT21" i="7"/>
  <c r="AN15" i="7"/>
  <c r="AP21" i="7"/>
  <c r="AL24" i="7"/>
  <c r="AJ17" i="7"/>
  <c r="AJ19" i="7"/>
  <c r="AH24" i="7"/>
  <c r="AL18" i="7"/>
  <c r="AF19" i="7"/>
  <c r="AD16" i="7"/>
  <c r="AB15" i="7"/>
  <c r="AI15" i="7"/>
  <c r="AA17" i="7"/>
  <c r="AQ17" i="7"/>
  <c r="AI19" i="7"/>
  <c r="AA24" i="7"/>
  <c r="AQ24" i="7"/>
  <c r="AK16" i="7"/>
  <c r="AE18" i="7"/>
  <c r="D19" i="7"/>
  <c r="AO21" i="7"/>
  <c r="AD21" i="7"/>
  <c r="AF16" i="7"/>
  <c r="AG15" i="7"/>
  <c r="AB16" i="7"/>
  <c r="AO17" i="7"/>
  <c r="AG19" i="7"/>
  <c r="AB21" i="7"/>
  <c r="AO24" i="7"/>
  <c r="AI16" i="7"/>
  <c r="AC18" i="7"/>
  <c r="AS18" i="7"/>
  <c r="AM21" i="7"/>
  <c r="AD19" i="7"/>
  <c r="AH14" i="7"/>
  <c r="AF14" i="7"/>
  <c r="AR13" i="7"/>
  <c r="AO13" i="7"/>
  <c r="AB13" i="7"/>
  <c r="AL12" i="7"/>
  <c r="AF12" i="7"/>
  <c r="AA12" i="7"/>
  <c r="AF11" i="7"/>
  <c r="AI11" i="7"/>
  <c r="AP13" i="7"/>
  <c r="AD13" i="7"/>
  <c r="AA13" i="7"/>
  <c r="AJ12" i="7"/>
  <c r="AB12" i="7"/>
  <c r="AT11" i="7"/>
  <c r="D11" i="7"/>
  <c r="AQ11" i="7"/>
  <c r="AR20" i="7"/>
  <c r="AJ20" i="7"/>
  <c r="AB20" i="7"/>
  <c r="AE20" i="7"/>
  <c r="AM20" i="7"/>
  <c r="AT22" i="7"/>
  <c r="AN22" i="7"/>
  <c r="AJ22" i="7"/>
  <c r="AF22" i="7"/>
  <c r="AD23" i="7"/>
  <c r="AI21" i="7"/>
  <c r="AC14" i="7"/>
  <c r="D14" i="7"/>
  <c r="AT14" i="7"/>
  <c r="AF13" i="7"/>
  <c r="AK13" i="7"/>
  <c r="AP12" i="7"/>
  <c r="AC12" i="7"/>
  <c r="AM12" i="7"/>
  <c r="AJ11" i="7"/>
  <c r="AK11" i="7"/>
  <c r="AT13" i="7"/>
  <c r="AG13" i="7"/>
  <c r="AS13" i="7"/>
  <c r="AN12" i="7"/>
  <c r="AH12" i="7"/>
  <c r="AI12" i="7"/>
  <c r="AH11" i="7"/>
  <c r="AS11" i="7"/>
  <c r="AT20" i="7"/>
  <c r="AL20" i="7"/>
  <c r="AD20" i="7"/>
  <c r="AC20" i="7"/>
  <c r="AK20" i="7"/>
  <c r="AS20" i="7"/>
  <c r="AP22" i="7"/>
  <c r="AP23" i="7"/>
  <c r="AL23" i="7"/>
  <c r="AH23" i="7"/>
  <c r="AK17" i="7"/>
  <c r="AS19" i="7"/>
  <c r="AK24" i="7"/>
  <c r="AE16" i="7"/>
  <c r="D17" i="7"/>
  <c r="AO18" i="7"/>
  <c r="AD15" i="7"/>
  <c r="AB14" i="7"/>
  <c r="AD14" i="7"/>
  <c r="AT24" i="7"/>
  <c r="AR19" i="7"/>
  <c r="AP17" i="7"/>
  <c r="AT18" i="7"/>
  <c r="AR16" i="7"/>
  <c r="AN17" i="7"/>
  <c r="AP16" i="7"/>
  <c r="AL19" i="7"/>
  <c r="AN21" i="7"/>
  <c r="AL16" i="7"/>
  <c r="AH19" i="7"/>
  <c r="AJ21" i="7"/>
  <c r="AF24" i="7"/>
  <c r="AD24" i="7"/>
  <c r="AA15" i="7"/>
  <c r="AQ15" i="7"/>
  <c r="AI17" i="7"/>
  <c r="AA19" i="7"/>
  <c r="AQ19" i="7"/>
  <c r="AI24" i="7"/>
  <c r="AC16" i="7"/>
  <c r="AS16" i="7"/>
  <c r="AM18" i="7"/>
  <c r="AG21" i="7"/>
  <c r="AB19" i="7"/>
  <c r="AH21" i="7"/>
  <c r="AD18" i="7"/>
  <c r="AO15" i="7"/>
  <c r="AG17" i="7"/>
  <c r="AB18" i="7"/>
  <c r="AO19" i="7"/>
  <c r="AG24" i="7"/>
  <c r="AA16" i="7"/>
  <c r="AQ16" i="7"/>
  <c r="AK18" i="7"/>
  <c r="AE21" i="7"/>
  <c r="D24" i="7"/>
  <c r="AK14" i="7"/>
  <c r="AE14" i="7"/>
  <c r="AP14" i="7"/>
  <c r="AJ13" i="7"/>
  <c r="AM13" i="7"/>
  <c r="AT12" i="7"/>
  <c r="AG12" i="7"/>
  <c r="AE12" i="7"/>
  <c r="AN11" i="7"/>
  <c r="AA11" i="7"/>
  <c r="AO11" i="7"/>
  <c r="AH13" i="7"/>
  <c r="AC13" i="7"/>
  <c r="AR12" i="7"/>
  <c r="D12" i="7"/>
  <c r="AQ12" i="7"/>
  <c r="AL11" i="7"/>
  <c r="AD11" i="7"/>
  <c r="AS14" i="7"/>
  <c r="AN20" i="7"/>
  <c r="AF20" i="7"/>
  <c r="AA20" i="7"/>
  <c r="AI20" i="7"/>
  <c r="AQ20" i="7"/>
  <c r="AT23" i="7"/>
  <c r="AL22" i="7"/>
  <c r="AH22" i="7"/>
  <c r="AD22" i="7"/>
  <c r="AM23" i="7"/>
  <c r="AF23" i="7"/>
  <c r="AB22" i="7"/>
  <c r="AE22" i="7"/>
  <c r="AC22" i="7"/>
  <c r="AA22" i="7"/>
  <c r="AI22" i="7"/>
  <c r="AG22" i="7"/>
  <c r="AM22" i="7"/>
  <c r="AK22" i="7"/>
  <c r="AS22" i="7"/>
  <c r="AO22" i="7"/>
  <c r="AE23" i="7"/>
  <c r="AB23" i="7"/>
  <c r="AQ22" i="7"/>
  <c r="D23" i="7"/>
  <c r="AA23" i="7"/>
  <c r="AI23" i="7"/>
  <c r="AQ23" i="7"/>
  <c r="D22" i="7"/>
  <c r="AC23" i="7"/>
  <c r="AG23" i="7"/>
  <c r="AK23" i="7"/>
  <c r="AO23" i="7"/>
  <c r="AJ26" i="7" l="1"/>
  <c r="AJ27" i="7" s="1"/>
  <c r="AD26" i="7"/>
  <c r="AD27" i="7" s="1"/>
  <c r="AN26" i="7"/>
  <c r="AN27" i="7" s="1"/>
  <c r="AL26" i="7"/>
  <c r="AL27" i="7" s="1"/>
  <c r="AF26" i="7"/>
  <c r="AF27" i="7" s="1"/>
  <c r="AH26" i="7"/>
  <c r="AH27" i="7" s="1"/>
  <c r="AR26" i="7"/>
  <c r="AR27" i="7" s="1"/>
  <c r="AT26" i="7"/>
  <c r="AT27" i="7" s="1"/>
  <c r="AP26" i="7"/>
  <c r="AP27" i="7" s="1"/>
  <c r="AS26" i="7"/>
  <c r="AS27" i="7" s="1"/>
  <c r="W26" i="7" s="1"/>
  <c r="W27" i="7" s="1"/>
  <c r="AC26" i="7"/>
  <c r="AC27" i="7" s="1"/>
  <c r="G26" i="7" s="1"/>
  <c r="G27" i="7" s="1"/>
  <c r="AQ26" i="7"/>
  <c r="AQ27" i="7" s="1"/>
  <c r="U26" i="7" s="1"/>
  <c r="U27" i="7" s="1"/>
  <c r="AM26" i="7"/>
  <c r="AM27" i="7" s="1"/>
  <c r="Q26" i="7" s="1"/>
  <c r="Q27" i="7" s="1"/>
  <c r="AO26" i="7"/>
  <c r="AO27" i="7" s="1"/>
  <c r="S26" i="7" s="1"/>
  <c r="S27" i="7" s="1"/>
  <c r="AI26" i="7"/>
  <c r="AI27" i="7" s="1"/>
  <c r="M26" i="7" s="1"/>
  <c r="M27" i="7" s="1"/>
  <c r="AB26" i="7"/>
  <c r="AB27" i="7" s="1"/>
  <c r="E28" i="7" s="1"/>
  <c r="E29" i="7" s="1"/>
  <c r="AE26" i="7"/>
  <c r="AE27" i="7" s="1"/>
  <c r="I26" i="7" s="1"/>
  <c r="I27" i="7" s="1"/>
  <c r="AG26" i="7"/>
  <c r="AG27" i="7" s="1"/>
  <c r="K26" i="7" s="1"/>
  <c r="K27" i="7" s="1"/>
  <c r="AK26" i="7"/>
  <c r="AK27" i="7" s="1"/>
  <c r="O26" i="7" s="1"/>
  <c r="O27" i="7" s="1"/>
  <c r="AA26" i="7"/>
  <c r="AA27" i="7" s="1"/>
  <c r="E26" i="7" s="1"/>
  <c r="E27" i="7" s="1"/>
  <c r="D26" i="7"/>
  <c r="G28" i="7" l="1"/>
  <c r="I28" i="7" s="1"/>
  <c r="I29" i="7" s="1"/>
  <c r="G29" i="7" l="1"/>
  <c r="K28" i="7"/>
  <c r="K29" i="7" s="1"/>
  <c r="M28" i="7" l="1"/>
  <c r="O28" i="7" s="1"/>
  <c r="M29" i="7" l="1"/>
  <c r="Q28" i="7"/>
  <c r="O29" i="7"/>
  <c r="S28" i="7" l="1"/>
  <c r="Q29" i="7"/>
  <c r="U28" i="7" l="1"/>
  <c r="S29" i="7"/>
  <c r="U29" i="7" l="1"/>
  <c r="W28" i="7"/>
  <c r="W29" i="7" s="1"/>
</calcChain>
</file>

<file path=xl/sharedStrings.xml><?xml version="1.0" encoding="utf-8"?>
<sst xmlns="http://schemas.openxmlformats.org/spreadsheetml/2006/main" count="793" uniqueCount="204">
  <si>
    <t xml:space="preserve"> </t>
  </si>
  <si>
    <t>BDI = 24%</t>
  </si>
  <si>
    <t>Item</t>
  </si>
  <si>
    <t>Código</t>
  </si>
  <si>
    <t>Custo R$</t>
  </si>
  <si>
    <t>Discriminação</t>
  </si>
  <si>
    <t>SINAPI</t>
  </si>
  <si>
    <t xml:space="preserve">   (R$)</t>
  </si>
  <si>
    <t xml:space="preserve">  (R$)</t>
  </si>
  <si>
    <t>1.1</t>
  </si>
  <si>
    <t>74209/001  S.</t>
  </si>
  <si>
    <t>m²</t>
  </si>
  <si>
    <t>Total do item.....................................................................................................................................................................</t>
  </si>
  <si>
    <t>2.1</t>
  </si>
  <si>
    <t>3.1</t>
  </si>
  <si>
    <t>4.1</t>
  </si>
  <si>
    <t>4.2</t>
  </si>
  <si>
    <t>TOTAL GERAL DA OBRA...........................................................................R$</t>
  </si>
  <si>
    <t>S = tabela SINAPI (sintética)</t>
  </si>
  <si>
    <t>I = tabela SINAPI (insumos)</t>
  </si>
  <si>
    <t xml:space="preserve">G CEF = GIGOV Chapecó  </t>
  </si>
  <si>
    <t>Carline Joice Hackenhaar</t>
  </si>
  <si>
    <r>
      <t xml:space="preserve">Engenheira Civil - </t>
    </r>
    <r>
      <rPr>
        <b/>
        <sz val="10"/>
        <rFont val="Comic Sans MS"/>
        <family val="4"/>
      </rPr>
      <t>Amerios</t>
    </r>
    <r>
      <rPr>
        <sz val="10"/>
        <rFont val="Comic Sans MS"/>
        <family val="4"/>
      </rPr>
      <t xml:space="preserve">  </t>
    </r>
  </si>
  <si>
    <t>CREA/SC 090.319-0</t>
  </si>
  <si>
    <t xml:space="preserve"> - O BDI considerado foi de 24%</t>
  </si>
  <si>
    <t>Importante:</t>
  </si>
  <si>
    <t xml:space="preserve"> - A Amerios somente seguirá como referencia para a realização dos orçamentos a tabela do SINAPI solicitados pela CEF e Ministérios.</t>
  </si>
  <si>
    <t>ORÇAMENTO GLOBAL</t>
  </si>
  <si>
    <t>PLACAS - Convênio</t>
  </si>
  <si>
    <t>73806/001   S.</t>
  </si>
  <si>
    <t>Limpeza superfície com jato alta pressão de ar e água</t>
  </si>
  <si>
    <t>6.1</t>
  </si>
  <si>
    <t>PINTURA</t>
  </si>
  <si>
    <t>72947  S.</t>
  </si>
  <si>
    <t>72947   S.</t>
  </si>
  <si>
    <t>RELAÇÃO RUAS</t>
  </si>
  <si>
    <t>Nome da Rua</t>
  </si>
  <si>
    <t>Área (m²)</t>
  </si>
  <si>
    <t xml:space="preserve"> Nº.</t>
  </si>
  <si>
    <t>TOTAL.....................</t>
  </si>
  <si>
    <t>R$ (Total)</t>
  </si>
  <si>
    <t>m³xkm</t>
  </si>
  <si>
    <t>3.2</t>
  </si>
  <si>
    <t>Pintura de Ligação com Emulsão RR-2C</t>
  </si>
  <si>
    <t>72943 S.</t>
  </si>
  <si>
    <t>72965 S.</t>
  </si>
  <si>
    <t>Fabricação e Aplicação de Concreto Betuminoso Usinado a Quente (CBUQ) CAP 50/70, Exclusive Transporte</t>
  </si>
  <si>
    <t>Ton.</t>
  </si>
  <si>
    <t>83357 S.</t>
  </si>
  <si>
    <t>Transporte Local de Massa Asfáltica - Pavimentação Urbana</t>
  </si>
  <si>
    <t>Limpeza da Pavimentação</t>
  </si>
  <si>
    <t>4.3</t>
  </si>
  <si>
    <t>PINTURA DE SINALIZAÇÃO</t>
  </si>
  <si>
    <t>6.2</t>
  </si>
  <si>
    <t>6.3</t>
  </si>
  <si>
    <t>5.1</t>
  </si>
  <si>
    <t>5.2</t>
  </si>
  <si>
    <t>5.3</t>
  </si>
  <si>
    <r>
      <t xml:space="preserve">Projeto : </t>
    </r>
    <r>
      <rPr>
        <b/>
        <sz val="10"/>
        <rFont val="Comic Sans MS"/>
        <family val="4"/>
      </rPr>
      <t xml:space="preserve"> PAVIMENTAÇÃO ASFÁLTICA - REPERFILAGEM E SINALIZAÇÃO</t>
    </r>
  </si>
  <si>
    <t>LIMPEZA</t>
  </si>
  <si>
    <t xml:space="preserve">Pavimentação Asfáltica c/ CBUQ </t>
  </si>
  <si>
    <t>PLACAS DE SINALIZAÇÃO</t>
  </si>
  <si>
    <t>Placa de Sinalização Viária Circular D= 50 cm, com Suporte de Aço Galvanizado (D= 50 mm e H= 3 m), Inclusive Base em Concreto não Estrutural</t>
  </si>
  <si>
    <t>Unid.</t>
  </si>
  <si>
    <t>Placa de Sinalização Viária Octogonal L= 25 cm, com Suporte de Aço Galvanizado (D= 50 mm e H= 3 m), Inclusive Base em Concreto não Estrutural</t>
  </si>
  <si>
    <t>CRONOGRAMA FÍSICO FINANCEIRO</t>
  </si>
  <si>
    <t>ÍTEM</t>
  </si>
  <si>
    <t>DISCRIMINAÇÃO DOS SERVIÇOS</t>
  </si>
  <si>
    <t>VALOR DOS SERVIÇOS (R$)</t>
  </si>
  <si>
    <t>PESO</t>
  </si>
  <si>
    <t>SERVIÇOS A EXECUTAR (%)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</si>
  <si>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</si>
  <si>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</si>
  <si>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</si>
  <si>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</si>
  <si>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</si>
  <si>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</si>
  <si>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</si>
  <si>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</si>
  <si>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</si>
  <si>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</si>
  <si>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</si>
  <si>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</si>
  <si>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</si>
  <si>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</si>
  <si>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</si>
  <si>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</si>
  <si>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</si>
  <si>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</si>
  <si>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</si>
  <si>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</si>
  <si>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No mês</t>
  </si>
  <si>
    <t>Acum.</t>
  </si>
  <si>
    <t>no mês</t>
  </si>
  <si>
    <t>acum.</t>
  </si>
  <si>
    <t>TOTAL SIMPLES (%)</t>
  </si>
  <si>
    <t>TOTAL SIMPLES (R$)</t>
  </si>
  <si>
    <t>TOTAL ACUMULADO (%)</t>
  </si>
  <si>
    <t>TOTAL ACUMULADO (R$)</t>
  </si>
  <si>
    <t>_______________________________________</t>
  </si>
  <si>
    <t>CARLINE JOICE HACKENHAAR</t>
  </si>
  <si>
    <t>Eng. Civil - CREA/SC 090.319-0</t>
  </si>
  <si>
    <t>7.1</t>
  </si>
  <si>
    <t>7.2</t>
  </si>
  <si>
    <t>7.3</t>
  </si>
  <si>
    <t>8.1</t>
  </si>
  <si>
    <t>8.2</t>
  </si>
  <si>
    <t>8.3</t>
  </si>
  <si>
    <t>8.4</t>
  </si>
  <si>
    <t>DRENAGEM PLUVIAL</t>
  </si>
  <si>
    <t>Escavação das Valas</t>
  </si>
  <si>
    <t>74154/001  S.</t>
  </si>
  <si>
    <t>Esc./Carga e Transporte de Material de 1ª categoria</t>
  </si>
  <si>
    <t>m³</t>
  </si>
  <si>
    <t>Placa da obra  convênio em chapa aço galvanizado (2,00 x 1,25 m)</t>
  </si>
  <si>
    <t>Engenharia - AMERIOS</t>
  </si>
  <si>
    <t>Quant.</t>
  </si>
  <si>
    <t>Un</t>
  </si>
  <si>
    <t>Custo c/  BDI</t>
  </si>
  <si>
    <t>Valor total</t>
  </si>
  <si>
    <t xml:space="preserve">Total </t>
  </si>
  <si>
    <t>PLANILHA DE COMPOSIÇÃO DO BDI</t>
  </si>
  <si>
    <t>Limites para preenchimento</t>
  </si>
  <si>
    <t>COMPOSIÇÃO DO B.D.I.</t>
  </si>
  <si>
    <t>Situação</t>
  </si>
  <si>
    <t>Item Componetente do BDI</t>
  </si>
  <si>
    <t>Mínimo (%)</t>
  </si>
  <si>
    <t>Médio (%)</t>
  </si>
  <si>
    <t>Máximo (%)</t>
  </si>
  <si>
    <t>Garantia</t>
  </si>
  <si>
    <t>Risco</t>
  </si>
  <si>
    <t>Despesas Financeiras</t>
  </si>
  <si>
    <t>Administração Central</t>
  </si>
  <si>
    <t>Lucro Bruto</t>
  </si>
  <si>
    <t>IMP = impostos sobre faturamento*</t>
  </si>
  <si>
    <t>Impostos</t>
  </si>
  <si>
    <t>Minímo (%)</t>
  </si>
  <si>
    <t xml:space="preserve">ISS </t>
  </si>
  <si>
    <t>ISS</t>
  </si>
  <si>
    <t>PIS</t>
  </si>
  <si>
    <t xml:space="preserve">PIS </t>
  </si>
  <si>
    <t>COFINS</t>
  </si>
  <si>
    <t xml:space="preserve">COFINS </t>
  </si>
  <si>
    <t>BDI utilizado</t>
  </si>
  <si>
    <t>Total</t>
  </si>
  <si>
    <t>* soma dos impostos (ISS, PIS, COFINS)</t>
  </si>
  <si>
    <t>Células verdes devem ser preenchidas/alteradas</t>
  </si>
  <si>
    <t>Responsável Técnico</t>
  </si>
  <si>
    <t>Engenheira Civil</t>
  </si>
  <si>
    <t>Crea/SC 090.319-0</t>
  </si>
  <si>
    <t xml:space="preserve">REGULARIZAÇÃO COM BASE </t>
  </si>
  <si>
    <t>Regulariazação com Base onde foi Executada a tubulação</t>
  </si>
  <si>
    <t>Imprimação de Base de Pavimentação com Emulsão CM-30</t>
  </si>
  <si>
    <t>Fabricação e Aplicação de Concreto Betuminoso Usinado a Quente (CBUQ) CAP 50/70, inclusive transporte do CAP</t>
  </si>
  <si>
    <t>ton</t>
  </si>
  <si>
    <t>73710   S.</t>
  </si>
  <si>
    <t>Base para Pavimentação com Brita Graduada, Inclusive Compact.</t>
  </si>
  <si>
    <t>4.4</t>
  </si>
  <si>
    <t>REGULARIZAÇÃO BURACOS NA PISTA</t>
  </si>
  <si>
    <t>9.1</t>
  </si>
  <si>
    <t>9.2</t>
  </si>
  <si>
    <t>9.3</t>
  </si>
  <si>
    <t>MEIO FIO</t>
  </si>
  <si>
    <t>m</t>
  </si>
  <si>
    <t>D = tabela DNIT/SICRO Janeiro/2016) - com desoneração</t>
  </si>
  <si>
    <t xml:space="preserve"> - O valor do mat. e mão de obra foi obtida através da tab. do SINAPI c/ Desoneração -  JULHO/2016</t>
  </si>
  <si>
    <r>
      <t xml:space="preserve"> - Cub referente mês de SETEMBRO/2016 = </t>
    </r>
    <r>
      <rPr>
        <sz val="10.5"/>
        <color indexed="17"/>
        <rFont val="Comic Sans MS"/>
        <family val="4"/>
      </rPr>
      <t>R$ 1.634,28</t>
    </r>
  </si>
  <si>
    <t>72945 S.</t>
  </si>
  <si>
    <t>94802 CH</t>
  </si>
  <si>
    <t>91131 CH</t>
  </si>
  <si>
    <t>91127 CH</t>
  </si>
  <si>
    <t>Placa de Identificação de Rua (2 Placas 45 cm x 20 cm), com suporte de Aço Galvanizado D= 50 mm e Altura 3 m, inclusive base de concreto não estrutural</t>
  </si>
  <si>
    <t>10.1</t>
  </si>
  <si>
    <t>94273 S.</t>
  </si>
  <si>
    <t>Assentamento de Guia (meio fio) em trecho reto confeccionada em concreto pré-fabricado, Dim. 100x15x13x30 cm p/ vias urbanas</t>
  </si>
  <si>
    <t>Sinalização Horizontal com tinta Retrorrefletiva a base de Resina Acrilica com Microesferas de Vidro - Faixa contínua branca - acostamento</t>
  </si>
  <si>
    <t xml:space="preserve">Sinalização Horizontal com tinta Retrorrefletiva a base de Resina Acrilica com Microesferas de Vidro - Faixa de Segurança PARE </t>
  </si>
  <si>
    <t>Sinalização Horizontal com tinta Retrorrefletiva a base de Resina Acrilica com Microesferas de Vidro - Faixa de Segurança para pedestre</t>
  </si>
  <si>
    <t>Sinalização Horizontal com tinta Retrorrefletiva a base de Resina Acrilica com Microesferas de Vidro - Faixa Amarela Meio de Pista</t>
  </si>
  <si>
    <t>PREFEITURA MUNICIPAL DE CUNHATAÍ</t>
  </si>
  <si>
    <r>
      <t xml:space="preserve">Prefeito : </t>
    </r>
    <r>
      <rPr>
        <b/>
        <sz val="10"/>
        <rFont val="Comic Sans MS"/>
        <family val="4"/>
      </rPr>
      <t xml:space="preserve"> MARCOS ANTONIO THIESEN</t>
    </r>
  </si>
  <si>
    <r>
      <t xml:space="preserve">Local : </t>
    </r>
    <r>
      <rPr>
        <b/>
        <sz val="10"/>
        <rFont val="Comic Sans MS"/>
        <family val="4"/>
      </rPr>
      <t xml:space="preserve"> AVENIDA 4 DE JULHO - Trecho I e II</t>
    </r>
  </si>
  <si>
    <r>
      <t xml:space="preserve">Área : </t>
    </r>
    <r>
      <rPr>
        <b/>
        <sz val="10"/>
        <rFont val="Comic Sans MS"/>
        <family val="4"/>
      </rPr>
      <t xml:space="preserve"> 4.907,10 m²</t>
    </r>
  </si>
  <si>
    <t>Avenida 4 de Julho - Trecho I</t>
  </si>
  <si>
    <t>Avenida 4 de Julho - Trecho II</t>
  </si>
  <si>
    <t>Dreno Longitudinal</t>
  </si>
  <si>
    <t>73883/002 S.</t>
  </si>
  <si>
    <t>Execução de Dreno com Brita Num 2</t>
  </si>
  <si>
    <t>73816/001 S.</t>
  </si>
  <si>
    <t>Execução de Dreno com tubo de PVC Corrugado Flexível Perfurado DN 100</t>
  </si>
  <si>
    <t>73881/001 S.</t>
  </si>
  <si>
    <t>Execução de Dreno com manta Geotextil 200 g/m²</t>
  </si>
  <si>
    <t>PAVIMENTAÇÃO - REPERFILAGEM 3 cm</t>
  </si>
  <si>
    <t>Pavimentação Asfáltica c/ CBUQ - Reperfilagem 3 cm</t>
  </si>
  <si>
    <t>PAVIMENTAÇÃO - CAPA 4 cm</t>
  </si>
  <si>
    <t>Pavimentação Asfáltica c/ CBUQ - Capa 4 cm</t>
  </si>
  <si>
    <t>Maravilha (SC), 13 de SETEMBRO de 2016.</t>
  </si>
  <si>
    <t>Maravilha, 13 de Fevereiro de 2016.</t>
  </si>
  <si>
    <r>
      <t xml:space="preserve">Local : </t>
    </r>
    <r>
      <rPr>
        <b/>
        <sz val="10"/>
        <rFont val="Comic Sans MS"/>
        <family val="4"/>
      </rPr>
      <t xml:space="preserve"> AVENIDA 4 DE JULHO - Trecho I </t>
    </r>
  </si>
  <si>
    <r>
      <t xml:space="preserve">Área : </t>
    </r>
    <r>
      <rPr>
        <b/>
        <sz val="10"/>
        <rFont val="Comic Sans MS"/>
        <family val="4"/>
      </rPr>
      <t xml:space="preserve"> 2.446,40 m²</t>
    </r>
  </si>
  <si>
    <r>
      <t xml:space="preserve">Local : </t>
    </r>
    <r>
      <rPr>
        <b/>
        <sz val="10"/>
        <rFont val="Comic Sans MS"/>
        <family val="4"/>
      </rPr>
      <t xml:space="preserve"> AVENIDA 4 DE JULHO - Trecho II</t>
    </r>
  </si>
  <si>
    <r>
      <t xml:space="preserve">Área : </t>
    </r>
    <r>
      <rPr>
        <b/>
        <sz val="10"/>
        <rFont val="Comic Sans MS"/>
        <family val="4"/>
      </rPr>
      <t xml:space="preserve"> 2.460,70 m²</t>
    </r>
  </si>
  <si>
    <t>5.4</t>
  </si>
  <si>
    <t>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</si>
</sst>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R$&quot;\ * #,##0.00_-;\-&quot;R$&quot;\ * #,##0.00_-;_-&quot;R$&quot;\ * &quot;-&quot;??_-;_-@_-"/>
    <numFmt numFmtId="164" formatCode="#,##0.00;[Red]#,##0.00"/>
    <numFmt numFmtId="165" formatCode="0.00;\-0.00;;@"/>
    <numFmt numFmtId="166" formatCode="0.00%;\-0.00;;@"/>
    <numFmt numFmtId="167" formatCode="&quot;R$&quot;\ #,##0.00;\-0.00;;@"/>
    <numFmt numFmtId="168" formatCode="&quot;R$&quot;\ #,##0.00"/>
    <numFmt numFmtId="169" formatCode="0.00\ &quot;%&quot;;\-0.00;;@"/>
    <numFmt numFmtId="170" formatCode="&quot; R$&quot;\ ###,###.00;\-0.00;;@"/>
    <numFmt numFmtId="171" formatCode="&quot; R$&quot;\ 0.00;\-0.00;;@"/>
    <numFmt numFmtId="172" formatCode="_ &quot;R$&quot;* #\,##0\.00_ ;_ &quot;R$&quot;* \-#\,##0\.00_ ;_ &quot;R$&quot;* &quot;-&quot;??_ ;_ @_ "/>
    <numFmt numFmtId="173" formatCode="_ * #\,##0\.00_ ;_ * \-#\,##0\.00_ ;_ * &quot;-&quot;??_ ;_ @_ 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i/>
      <sz val="10"/>
      <name val="Comic Sans MS"/>
      <family val="4"/>
    </font>
    <font>
      <b/>
      <u/>
      <sz val="10"/>
      <name val="Comic Sans MS"/>
      <family val="4"/>
    </font>
    <font>
      <sz val="8"/>
      <name val="Comic Sans MS"/>
      <family val="4"/>
    </font>
    <font>
      <b/>
      <sz val="10"/>
      <color rgb="FFFF0000"/>
      <name val="Comic Sans MS"/>
      <family val="4"/>
    </font>
    <font>
      <sz val="10.5"/>
      <name val="Comic Sans MS"/>
      <family val="4"/>
    </font>
    <font>
      <sz val="10.5"/>
      <color indexed="17"/>
      <name val="Comic Sans MS"/>
      <family val="4"/>
    </font>
    <font>
      <b/>
      <i/>
      <u/>
      <sz val="28"/>
      <name val="Broadway"/>
      <family val="5"/>
    </font>
    <font>
      <u/>
      <sz val="10"/>
      <name val="Comic Sans MS"/>
      <family val="4"/>
    </font>
    <font>
      <b/>
      <u/>
      <sz val="12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color indexed="18"/>
      <name val="Arial Narrow"/>
      <family val="2"/>
    </font>
    <font>
      <u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rgb="FFFF0000"/>
      <name val="Comic Sans MS"/>
      <family val="4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theme="2" tint="-0.499984740745262"/>
      <name val="Comic Sans MS"/>
      <family val="4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8" fillId="0" borderId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</cellStyleXfs>
  <cellXfs count="304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4" fontId="4" fillId="0" borderId="0" xfId="0" applyNumberFormat="1" applyFont="1"/>
    <xf numFmtId="4" fontId="3" fillId="0" borderId="0" xfId="0" applyNumberFormat="1" applyFont="1" applyBorder="1"/>
    <xf numFmtId="4" fontId="3" fillId="0" borderId="0" xfId="0" applyNumberFormat="1" applyFont="1"/>
    <xf numFmtId="4" fontId="4" fillId="0" borderId="0" xfId="0" applyNumberFormat="1" applyFont="1" applyBorder="1"/>
    <xf numFmtId="4" fontId="5" fillId="0" borderId="0" xfId="0" applyNumberFormat="1" applyFont="1" applyBorder="1"/>
    <xf numFmtId="164" fontId="4" fillId="0" borderId="0" xfId="0" applyNumberFormat="1" applyFont="1"/>
    <xf numFmtId="4" fontId="3" fillId="0" borderId="2" xfId="0" applyNumberFormat="1" applyFont="1" applyBorder="1"/>
    <xf numFmtId="164" fontId="3" fillId="0" borderId="2" xfId="0" applyNumberFormat="1" applyFont="1" applyBorder="1"/>
    <xf numFmtId="4" fontId="6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10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4" fontId="7" fillId="0" borderId="14" xfId="0" applyNumberFormat="1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164" fontId="3" fillId="0" borderId="17" xfId="0" applyNumberFormat="1" applyFont="1" applyBorder="1"/>
    <xf numFmtId="0" fontId="4" fillId="0" borderId="18" xfId="0" applyFont="1" applyBorder="1"/>
    <xf numFmtId="10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/>
    <xf numFmtId="4" fontId="3" fillId="0" borderId="18" xfId="0" applyNumberFormat="1" applyFont="1" applyBorder="1"/>
    <xf numFmtId="4" fontId="6" fillId="0" borderId="19" xfId="0" applyNumberFormat="1" applyFont="1" applyBorder="1"/>
    <xf numFmtId="4" fontId="3" fillId="0" borderId="4" xfId="0" applyNumberFormat="1" applyFont="1" applyBorder="1"/>
    <xf numFmtId="4" fontId="3" fillId="0" borderId="14" xfId="0" applyNumberFormat="1" applyFont="1" applyBorder="1"/>
    <xf numFmtId="0" fontId="3" fillId="0" borderId="5" xfId="0" applyFont="1" applyFill="1" applyBorder="1"/>
    <xf numFmtId="0" fontId="3" fillId="0" borderId="7" xfId="0" applyFont="1" applyFill="1" applyBorder="1"/>
    <xf numFmtId="164" fontId="3" fillId="0" borderId="7" xfId="0" applyNumberFormat="1" applyFont="1" applyFill="1" applyBorder="1"/>
    <xf numFmtId="0" fontId="3" fillId="0" borderId="0" xfId="0" applyFont="1" applyFill="1" applyBorder="1"/>
    <xf numFmtId="0" fontId="4" fillId="0" borderId="5" xfId="0" applyFont="1" applyBorder="1"/>
    <xf numFmtId="0" fontId="4" fillId="0" borderId="7" xfId="0" applyFont="1" applyBorder="1"/>
    <xf numFmtId="164" fontId="4" fillId="0" borderId="7" xfId="0" applyNumberFormat="1" applyFont="1" applyBorder="1"/>
    <xf numFmtId="0" fontId="4" fillId="0" borderId="0" xfId="0" applyFont="1" applyBorder="1"/>
    <xf numFmtId="164" fontId="3" fillId="0" borderId="7" xfId="0" applyNumberFormat="1" applyFont="1" applyBorder="1"/>
    <xf numFmtId="0" fontId="3" fillId="0" borderId="17" xfId="0" applyFont="1" applyBorder="1"/>
    <xf numFmtId="4" fontId="0" fillId="0" borderId="0" xfId="0" applyNumberFormat="1"/>
    <xf numFmtId="0" fontId="3" fillId="0" borderId="20" xfId="0" applyFont="1" applyBorder="1"/>
    <xf numFmtId="4" fontId="3" fillId="0" borderId="19" xfId="0" applyNumberFormat="1" applyFont="1" applyBorder="1"/>
    <xf numFmtId="10" fontId="3" fillId="0" borderId="0" xfId="0" applyNumberFormat="1" applyFont="1" applyBorder="1"/>
    <xf numFmtId="4" fontId="7" fillId="0" borderId="0" xfId="0" applyNumberFormat="1" applyFont="1" applyBorder="1"/>
    <xf numFmtId="0" fontId="0" fillId="0" borderId="0" xfId="0" applyBorder="1"/>
    <xf numFmtId="0" fontId="4" fillId="0" borderId="0" xfId="0" applyFont="1" applyBorder="1" applyAlignment="1"/>
    <xf numFmtId="0" fontId="9" fillId="0" borderId="0" xfId="0" applyFont="1"/>
    <xf numFmtId="4" fontId="9" fillId="0" borderId="0" xfId="0" applyNumberFormat="1" applyFont="1"/>
    <xf numFmtId="4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0" fontId="9" fillId="0" borderId="0" xfId="0" applyFont="1" applyBorder="1"/>
    <xf numFmtId="4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0" fontId="4" fillId="0" borderId="23" xfId="0" applyFont="1" applyBorder="1"/>
    <xf numFmtId="0" fontId="4" fillId="0" borderId="2" xfId="0" applyFont="1" applyBorder="1"/>
    <xf numFmtId="4" fontId="4" fillId="0" borderId="2" xfId="0" applyNumberFormat="1" applyFont="1" applyBorder="1"/>
    <xf numFmtId="4" fontId="4" fillId="0" borderId="2" xfId="0" applyNumberFormat="1" applyFont="1" applyFill="1" applyBorder="1" applyAlignment="1">
      <alignment horizontal="right"/>
    </xf>
    <xf numFmtId="10" fontId="4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/>
    <xf numFmtId="0" fontId="4" fillId="0" borderId="20" xfId="0" applyFont="1" applyBorder="1"/>
    <xf numFmtId="0" fontId="3" fillId="0" borderId="18" xfId="0" applyFont="1" applyBorder="1"/>
    <xf numFmtId="4" fontId="3" fillId="0" borderId="18" xfId="0" applyNumberFormat="1" applyFont="1" applyFill="1" applyBorder="1" applyAlignment="1">
      <alignment horizontal="right"/>
    </xf>
    <xf numFmtId="10" fontId="3" fillId="0" borderId="18" xfId="0" applyNumberFormat="1" applyFont="1" applyFill="1" applyBorder="1" applyAlignment="1">
      <alignment horizontal="center"/>
    </xf>
    <xf numFmtId="4" fontId="3" fillId="0" borderId="18" xfId="0" applyNumberFormat="1" applyFont="1" applyFill="1" applyBorder="1"/>
    <xf numFmtId="4" fontId="0" fillId="0" borderId="0" xfId="0" applyNumberFormat="1" applyBorder="1"/>
    <xf numFmtId="164" fontId="0" fillId="0" borderId="0" xfId="0" applyNumberFormat="1" applyBorder="1"/>
    <xf numFmtId="10" fontId="4" fillId="0" borderId="0" xfId="0" applyNumberFormat="1" applyFont="1" applyAlignment="1">
      <alignment horizontal="center"/>
    </xf>
    <xf numFmtId="0" fontId="4" fillId="2" borderId="11" xfId="0" applyFont="1" applyFill="1" applyBorder="1"/>
    <xf numFmtId="0" fontId="4" fillId="2" borderId="12" xfId="0" applyFont="1" applyFill="1" applyBorder="1"/>
    <xf numFmtId="164" fontId="4" fillId="2" borderId="12" xfId="0" applyNumberFormat="1" applyFont="1" applyFill="1" applyBorder="1"/>
    <xf numFmtId="0" fontId="4" fillId="2" borderId="13" xfId="0" applyFont="1" applyFill="1" applyBorder="1"/>
    <xf numFmtId="10" fontId="3" fillId="0" borderId="2" xfId="0" applyNumberFormat="1" applyFont="1" applyBorder="1" applyAlignment="1">
      <alignment horizontal="center"/>
    </xf>
    <xf numFmtId="4" fontId="4" fillId="0" borderId="19" xfId="0" applyNumberFormat="1" applyFont="1" applyBorder="1"/>
    <xf numFmtId="0" fontId="3" fillId="0" borderId="1" xfId="0" applyFont="1" applyBorder="1"/>
    <xf numFmtId="0" fontId="3" fillId="0" borderId="3" xfId="0" quotePrefix="1" applyFont="1" applyBorder="1"/>
    <xf numFmtId="164" fontId="3" fillId="0" borderId="3" xfId="0" applyNumberFormat="1" applyFont="1" applyBorder="1"/>
    <xf numFmtId="4" fontId="12" fillId="0" borderId="14" xfId="0" applyNumberFormat="1" applyFont="1" applyBorder="1"/>
    <xf numFmtId="4" fontId="6" fillId="0" borderId="19" xfId="0" applyNumberFormat="1" applyFont="1" applyFill="1" applyBorder="1"/>
    <xf numFmtId="0" fontId="8" fillId="3" borderId="11" xfId="0" applyFont="1" applyFill="1" applyBorder="1"/>
    <xf numFmtId="0" fontId="8" fillId="3" borderId="12" xfId="0" applyFont="1" applyFill="1" applyBorder="1"/>
    <xf numFmtId="164" fontId="8" fillId="3" borderId="12" xfId="0" applyNumberFormat="1" applyFont="1" applyFill="1" applyBorder="1"/>
    <xf numFmtId="0" fontId="4" fillId="3" borderId="12" xfId="0" applyFont="1" applyFill="1" applyBorder="1"/>
    <xf numFmtId="4" fontId="4" fillId="3" borderId="12" xfId="0" applyNumberFormat="1" applyFont="1" applyFill="1" applyBorder="1"/>
    <xf numFmtId="10" fontId="4" fillId="3" borderId="12" xfId="0" applyNumberFormat="1" applyFont="1" applyFill="1" applyBorder="1" applyAlignment="1">
      <alignment horizontal="center"/>
    </xf>
    <xf numFmtId="164" fontId="3" fillId="3" borderId="12" xfId="0" applyNumberFormat="1" applyFont="1" applyFill="1" applyBorder="1"/>
    <xf numFmtId="4" fontId="3" fillId="3" borderId="12" xfId="0" applyNumberFormat="1" applyFont="1" applyFill="1" applyBorder="1"/>
    <xf numFmtId="4" fontId="13" fillId="3" borderId="13" xfId="0" applyNumberFormat="1" applyFont="1" applyFill="1" applyBorder="1"/>
    <xf numFmtId="10" fontId="0" fillId="0" borderId="0" xfId="0" applyNumberFormat="1" applyAlignment="1">
      <alignment horizontal="center"/>
    </xf>
    <xf numFmtId="0" fontId="3" fillId="0" borderId="27" xfId="0" applyFont="1" applyBorder="1"/>
    <xf numFmtId="4" fontId="4" fillId="0" borderId="27" xfId="0" applyNumberFormat="1" applyFont="1" applyBorder="1"/>
    <xf numFmtId="4" fontId="4" fillId="0" borderId="4" xfId="0" applyNumberFormat="1" applyFont="1" applyBorder="1"/>
    <xf numFmtId="0" fontId="4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applyFont="1" applyAlignment="1"/>
    <xf numFmtId="4" fontId="3" fillId="0" borderId="0" xfId="0" applyNumberFormat="1" applyFont="1" applyAlignment="1"/>
    <xf numFmtId="4" fontId="4" fillId="3" borderId="28" xfId="0" applyNumberFormat="1" applyFont="1" applyFill="1" applyBorder="1"/>
    <xf numFmtId="164" fontId="3" fillId="0" borderId="27" xfId="0" applyNumberFormat="1" applyFont="1" applyBorder="1"/>
    <xf numFmtId="0" fontId="3" fillId="0" borderId="27" xfId="0" applyFont="1" applyBorder="1" applyAlignment="1">
      <alignment horizontal="center"/>
    </xf>
    <xf numFmtId="0" fontId="4" fillId="3" borderId="28" xfId="0" applyFont="1" applyFill="1" applyBorder="1"/>
    <xf numFmtId="164" fontId="4" fillId="3" borderId="28" xfId="0" applyNumberFormat="1" applyFont="1" applyFill="1" applyBorder="1"/>
    <xf numFmtId="0" fontId="4" fillId="3" borderId="28" xfId="0" applyFont="1" applyFill="1" applyBorder="1" applyAlignment="1">
      <alignment horizontal="center"/>
    </xf>
    <xf numFmtId="164" fontId="4" fillId="3" borderId="28" xfId="0" applyNumberFormat="1" applyFont="1" applyFill="1" applyBorder="1" applyAlignment="1">
      <alignment horizontal="center"/>
    </xf>
    <xf numFmtId="4" fontId="4" fillId="3" borderId="28" xfId="0" applyNumberFormat="1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12" xfId="0" applyNumberFormat="1" applyFont="1" applyBorder="1"/>
    <xf numFmtId="16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4" fillId="0" borderId="0" xfId="2" applyFont="1" applyAlignment="1"/>
    <xf numFmtId="0" fontId="14" fillId="0" borderId="0" xfId="2" applyFont="1" applyAlignment="1">
      <alignment horizontal="center"/>
    </xf>
    <xf numFmtId="0" fontId="1" fillId="0" borderId="0" xfId="2"/>
    <xf numFmtId="0" fontId="16" fillId="4" borderId="12" xfId="2" applyFont="1" applyFill="1" applyBorder="1" applyAlignment="1"/>
    <xf numFmtId="0" fontId="16" fillId="4" borderId="13" xfId="2" applyFont="1" applyFill="1" applyBorder="1" applyAlignment="1"/>
    <xf numFmtId="0" fontId="16" fillId="0" borderId="0" xfId="2" applyFont="1" applyFill="1" applyBorder="1" applyAlignment="1">
      <alignment horizontal="center"/>
    </xf>
    <xf numFmtId="0" fontId="15" fillId="0" borderId="0" xfId="2" applyFont="1"/>
    <xf numFmtId="0" fontId="15" fillId="0" borderId="0" xfId="2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center"/>
    </xf>
    <xf numFmtId="0" fontId="15" fillId="4" borderId="36" xfId="2" applyFont="1" applyFill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7" fillId="0" borderId="38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7" fillId="0" borderId="20" xfId="2" applyFont="1" applyFill="1" applyBorder="1" applyAlignment="1">
      <alignment horizontal="center"/>
    </xf>
    <xf numFmtId="0" fontId="17" fillId="0" borderId="19" xfId="2" applyFont="1" applyFill="1" applyBorder="1" applyAlignment="1">
      <alignment horizontal="center"/>
    </xf>
    <xf numFmtId="0" fontId="15" fillId="0" borderId="39" xfId="2" applyFont="1" applyBorder="1" applyAlignment="1">
      <alignment horizontal="center"/>
    </xf>
    <xf numFmtId="0" fontId="15" fillId="0" borderId="30" xfId="2" applyFont="1" applyBorder="1"/>
    <xf numFmtId="44" fontId="15" fillId="0" borderId="31" xfId="2" applyNumberFormat="1" applyFont="1" applyBorder="1" applyAlignment="1">
      <alignment horizontal="center" vertical="center"/>
    </xf>
    <xf numFmtId="10" fontId="15" fillId="0" borderId="21" xfId="2" applyNumberFormat="1" applyFont="1" applyFill="1" applyBorder="1" applyAlignment="1">
      <alignment horizontal="center" vertical="center"/>
    </xf>
    <xf numFmtId="165" fontId="15" fillId="0" borderId="40" xfId="2" applyNumberFormat="1" applyFont="1" applyFill="1" applyBorder="1" applyAlignment="1">
      <alignment horizontal="center" vertical="center"/>
    </xf>
    <xf numFmtId="165" fontId="15" fillId="0" borderId="41" xfId="2" applyNumberFormat="1" applyFont="1" applyFill="1" applyBorder="1" applyAlignment="1">
      <alignment horizontal="center" vertical="center"/>
    </xf>
    <xf numFmtId="0" fontId="15" fillId="0" borderId="0" xfId="2" applyFont="1" applyBorder="1"/>
    <xf numFmtId="0" fontId="1" fillId="0" borderId="23" xfId="2" applyBorder="1"/>
    <xf numFmtId="0" fontId="1" fillId="0" borderId="4" xfId="2" applyBorder="1"/>
    <xf numFmtId="0" fontId="15" fillId="0" borderId="31" xfId="2" applyFont="1" applyBorder="1" applyAlignment="1">
      <alignment horizontal="center"/>
    </xf>
    <xf numFmtId="0" fontId="15" fillId="0" borderId="31" xfId="2" applyFont="1" applyBorder="1"/>
    <xf numFmtId="166" fontId="15" fillId="0" borderId="42" xfId="2" applyNumberFormat="1" applyFont="1" applyFill="1" applyBorder="1" applyAlignment="1">
      <alignment horizontal="center" vertical="center"/>
    </xf>
    <xf numFmtId="165" fontId="15" fillId="0" borderId="43" xfId="2" applyNumberFormat="1" applyFont="1" applyFill="1" applyBorder="1" applyAlignment="1">
      <alignment horizontal="center" vertical="center"/>
    </xf>
    <xf numFmtId="165" fontId="15" fillId="0" borderId="44" xfId="2" applyNumberFormat="1" applyFont="1" applyFill="1" applyBorder="1" applyAlignment="1">
      <alignment horizontal="center" vertical="center"/>
    </xf>
    <xf numFmtId="0" fontId="1" fillId="0" borderId="38" xfId="2" applyBorder="1"/>
    <xf numFmtId="0" fontId="1" fillId="0" borderId="14" xfId="2" applyBorder="1"/>
    <xf numFmtId="2" fontId="15" fillId="0" borderId="43" xfId="2" applyNumberFormat="1" applyFont="1" applyFill="1" applyBorder="1" applyAlignment="1">
      <alignment horizontal="center" vertical="center"/>
    </xf>
    <xf numFmtId="2" fontId="15" fillId="0" borderId="43" xfId="2" applyNumberFormat="1" applyFont="1" applyBorder="1" applyAlignment="1">
      <alignment horizontal="center" vertical="center"/>
    </xf>
    <xf numFmtId="167" fontId="15" fillId="0" borderId="31" xfId="2" applyNumberFormat="1" applyFont="1" applyBorder="1" applyAlignment="1">
      <alignment horizontal="center" vertical="center"/>
    </xf>
    <xf numFmtId="0" fontId="15" fillId="0" borderId="37" xfId="2" applyFont="1" applyBorder="1" applyAlignment="1">
      <alignment horizontal="center"/>
    </xf>
    <xf numFmtId="0" fontId="15" fillId="0" borderId="37" xfId="2" applyFont="1" applyBorder="1"/>
    <xf numFmtId="2" fontId="15" fillId="0" borderId="45" xfId="2" applyNumberFormat="1" applyFont="1" applyBorder="1" applyAlignment="1">
      <alignment horizontal="center" vertical="center"/>
    </xf>
    <xf numFmtId="165" fontId="15" fillId="0" borderId="25" xfId="2" applyNumberFormat="1" applyFont="1" applyFill="1" applyBorder="1" applyAlignment="1">
      <alignment horizontal="center" vertical="center"/>
    </xf>
    <xf numFmtId="2" fontId="15" fillId="0" borderId="45" xfId="2" applyNumberFormat="1" applyFont="1" applyFill="1" applyBorder="1" applyAlignment="1">
      <alignment horizontal="center" vertical="center"/>
    </xf>
    <xf numFmtId="165" fontId="15" fillId="0" borderId="45" xfId="2" applyNumberFormat="1" applyFont="1" applyFill="1" applyBorder="1" applyAlignment="1">
      <alignment horizontal="center" vertical="center"/>
    </xf>
    <xf numFmtId="0" fontId="1" fillId="0" borderId="20" xfId="2" applyBorder="1"/>
    <xf numFmtId="0" fontId="1" fillId="0" borderId="19" xfId="2" applyBorder="1"/>
    <xf numFmtId="0" fontId="1" fillId="0" borderId="0" xfId="2" applyBorder="1"/>
    <xf numFmtId="168" fontId="16" fillId="5" borderId="46" xfId="2" applyNumberFormat="1" applyFont="1" applyFill="1" applyBorder="1" applyAlignment="1">
      <alignment horizontal="center" vertical="center"/>
    </xf>
    <xf numFmtId="10" fontId="16" fillId="5" borderId="46" xfId="2" applyNumberFormat="1" applyFont="1" applyFill="1" applyBorder="1" applyAlignment="1">
      <alignment horizontal="center" vertical="center"/>
    </xf>
    <xf numFmtId="0" fontId="16" fillId="0" borderId="0" xfId="2" applyFont="1" applyBorder="1" applyAlignment="1">
      <alignment horizontal="left"/>
    </xf>
    <xf numFmtId="0" fontId="20" fillId="0" borderId="0" xfId="1" applyFont="1" applyBorder="1" applyAlignment="1"/>
    <xf numFmtId="0" fontId="21" fillId="0" borderId="0" xfId="1" applyFont="1"/>
    <xf numFmtId="0" fontId="20" fillId="0" borderId="0" xfId="1" applyFont="1"/>
    <xf numFmtId="0" fontId="2" fillId="0" borderId="0" xfId="1"/>
    <xf numFmtId="0" fontId="22" fillId="0" borderId="0" xfId="2" applyFont="1" applyAlignment="1"/>
    <xf numFmtId="44" fontId="19" fillId="0" borderId="0" xfId="1" applyNumberFormat="1" applyFont="1" applyAlignment="1"/>
    <xf numFmtId="0" fontId="23" fillId="0" borderId="0" xfId="1" applyFont="1" applyAlignment="1"/>
    <xf numFmtId="0" fontId="20" fillId="0" borderId="0" xfId="1" applyFont="1" applyAlignment="1"/>
    <xf numFmtId="10" fontId="4" fillId="0" borderId="2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164" fontId="4" fillId="0" borderId="3" xfId="0" applyNumberFormat="1" applyFont="1" applyBorder="1"/>
    <xf numFmtId="0" fontId="3" fillId="0" borderId="7" xfId="0" applyFont="1" applyBorder="1"/>
    <xf numFmtId="4" fontId="3" fillId="0" borderId="14" xfId="0" applyNumberFormat="1" applyFont="1" applyBorder="1" applyAlignment="1">
      <alignment horizontal="center"/>
    </xf>
    <xf numFmtId="164" fontId="0" fillId="0" borderId="0" xfId="0" applyNumberFormat="1" applyAlignment="1"/>
    <xf numFmtId="0" fontId="0" fillId="0" borderId="0" xfId="0" applyAlignment="1"/>
    <xf numFmtId="0" fontId="0" fillId="0" borderId="12" xfId="0" applyBorder="1" applyAlignment="1"/>
    <xf numFmtId="0" fontId="0" fillId="0" borderId="13" xfId="0" applyBorder="1" applyAlignment="1"/>
    <xf numFmtId="0" fontId="4" fillId="0" borderId="0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164" fontId="4" fillId="6" borderId="2" xfId="0" applyNumberFormat="1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4" fontId="4" fillId="6" borderId="3" xfId="0" applyNumberFormat="1" applyFont="1" applyFill="1" applyBorder="1" applyAlignment="1">
      <alignment horizontal="center"/>
    </xf>
    <xf numFmtId="10" fontId="4" fillId="6" borderId="3" xfId="0" applyNumberFormat="1" applyFont="1" applyFill="1" applyBorder="1" applyAlignment="1">
      <alignment horizontal="center"/>
    </xf>
    <xf numFmtId="164" fontId="4" fillId="6" borderId="50" xfId="0" applyNumberFormat="1" applyFont="1" applyFill="1" applyBorder="1" applyAlignment="1">
      <alignment horizontal="left"/>
    </xf>
    <xf numFmtId="4" fontId="4" fillId="6" borderId="50" xfId="0" applyNumberFormat="1" applyFont="1" applyFill="1" applyBorder="1" applyAlignment="1">
      <alignment horizontal="center"/>
    </xf>
    <xf numFmtId="4" fontId="4" fillId="6" borderId="4" xfId="0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164" fontId="4" fillId="6" borderId="6" xfId="0" applyNumberFormat="1" applyFont="1" applyFill="1" applyBorder="1" applyAlignment="1">
      <alignment horizontal="center"/>
    </xf>
    <xf numFmtId="0" fontId="4" fillId="6" borderId="7" xfId="0" applyFont="1" applyFill="1" applyBorder="1"/>
    <xf numFmtId="4" fontId="4" fillId="6" borderId="7" xfId="0" applyNumberFormat="1" applyFont="1" applyFill="1" applyBorder="1" applyAlignment="1">
      <alignment horizontal="center"/>
    </xf>
    <xf numFmtId="10" fontId="4" fillId="6" borderId="7" xfId="0" applyNumberFormat="1" applyFont="1" applyFill="1" applyBorder="1" applyAlignment="1">
      <alignment horizontal="center"/>
    </xf>
    <xf numFmtId="164" fontId="4" fillId="6" borderId="8" xfId="0" applyNumberFormat="1" applyFont="1" applyFill="1" applyBorder="1" applyAlignment="1">
      <alignment horizontal="center"/>
    </xf>
    <xf numFmtId="4" fontId="4" fillId="6" borderId="9" xfId="0" applyNumberFormat="1" applyFont="1" applyFill="1" applyBorder="1" applyAlignment="1">
      <alignment horizontal="center"/>
    </xf>
    <xf numFmtId="4" fontId="4" fillId="6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left" wrapText="1"/>
    </xf>
    <xf numFmtId="164" fontId="3" fillId="0" borderId="7" xfId="0" quotePrefix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" fontId="31" fillId="0" borderId="14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6" fillId="0" borderId="14" xfId="0" applyNumberFormat="1" applyFont="1" applyBorder="1"/>
    <xf numFmtId="0" fontId="3" fillId="0" borderId="7" xfId="0" quotePrefix="1" applyFont="1" applyBorder="1" applyAlignment="1">
      <alignment vertical="center"/>
    </xf>
    <xf numFmtId="164" fontId="3" fillId="0" borderId="7" xfId="0" quotePrefix="1" applyNumberFormat="1" applyFont="1" applyBorder="1" applyAlignment="1">
      <alignment vertical="center"/>
    </xf>
    <xf numFmtId="4" fontId="3" fillId="0" borderId="23" xfId="0" applyNumberFormat="1" applyFont="1" applyBorder="1"/>
    <xf numFmtId="0" fontId="11" fillId="0" borderId="0" xfId="0" applyFont="1" applyAlignment="1">
      <alignment horizontal="center" vertical="center" wrapText="1"/>
    </xf>
    <xf numFmtId="0" fontId="3" fillId="0" borderId="6" xfId="0" quotePrefix="1" applyFont="1" applyBorder="1" applyAlignment="1">
      <alignment vertical="center"/>
    </xf>
    <xf numFmtId="0" fontId="2" fillId="0" borderId="0" xfId="1" applyProtection="1"/>
    <xf numFmtId="0" fontId="2" fillId="0" borderId="0" xfId="1" applyBorder="1" applyProtection="1"/>
    <xf numFmtId="0" fontId="2" fillId="2" borderId="0" xfId="1" applyFont="1" applyFill="1" applyProtection="1">
      <protection locked="0"/>
    </xf>
    <xf numFmtId="0" fontId="27" fillId="2" borderId="0" xfId="1" applyFont="1" applyFill="1" applyAlignment="1" applyProtection="1">
      <alignment horizontal="center"/>
    </xf>
    <xf numFmtId="0" fontId="2" fillId="0" borderId="21" xfId="1" applyBorder="1" applyProtection="1"/>
    <xf numFmtId="0" fontId="2" fillId="0" borderId="0" xfId="1" applyBorder="1" applyAlignment="1" applyProtection="1">
      <alignment vertical="center"/>
    </xf>
    <xf numFmtId="0" fontId="2" fillId="2" borderId="13" xfId="1" applyFill="1" applyBorder="1" applyProtection="1"/>
    <xf numFmtId="0" fontId="30" fillId="0" borderId="0" xfId="1" applyFont="1" applyProtection="1"/>
    <xf numFmtId="0" fontId="29" fillId="0" borderId="0" xfId="1" applyFont="1" applyAlignment="1" applyProtection="1">
      <alignment vertical="center"/>
    </xf>
    <xf numFmtId="2" fontId="2" fillId="0" borderId="28" xfId="1" applyNumberFormat="1" applyBorder="1" applyAlignment="1" applyProtection="1">
      <alignment horizontal="center"/>
    </xf>
    <xf numFmtId="0" fontId="2" fillId="0" borderId="28" xfId="1" applyFill="1" applyBorder="1" applyProtection="1"/>
    <xf numFmtId="0" fontId="28" fillId="0" borderId="0" xfId="1" applyFont="1" applyBorder="1" applyProtection="1"/>
    <xf numFmtId="10" fontId="27" fillId="7" borderId="46" xfId="5" applyNumberFormat="1" applyFont="1" applyFill="1" applyBorder="1" applyAlignment="1" applyProtection="1">
      <alignment horizontal="center" vertical="center"/>
    </xf>
    <xf numFmtId="0" fontId="2" fillId="7" borderId="48" xfId="1" applyFill="1" applyBorder="1" applyAlignment="1" applyProtection="1">
      <alignment vertical="center"/>
    </xf>
    <xf numFmtId="0" fontId="27" fillId="7" borderId="47" xfId="1" applyFont="1" applyFill="1" applyBorder="1" applyAlignment="1" applyProtection="1">
      <alignment vertical="center"/>
    </xf>
    <xf numFmtId="10" fontId="27" fillId="0" borderId="46" xfId="5" applyNumberFormat="1" applyFont="1" applyBorder="1" applyAlignment="1" applyProtection="1">
      <alignment horizontal="center" vertical="center"/>
      <protection locked="0"/>
    </xf>
    <xf numFmtId="0" fontId="2" fillId="0" borderId="51" xfId="1" applyBorder="1" applyAlignment="1" applyProtection="1">
      <alignment vertical="center"/>
    </xf>
    <xf numFmtId="0" fontId="2" fillId="0" borderId="53" xfId="1" applyBorder="1" applyAlignment="1" applyProtection="1">
      <alignment vertical="center"/>
    </xf>
    <xf numFmtId="0" fontId="2" fillId="0" borderId="6" xfId="1" applyBorder="1" applyAlignment="1" applyProtection="1">
      <alignment vertical="center"/>
    </xf>
    <xf numFmtId="0" fontId="2" fillId="0" borderId="55" xfId="1" applyBorder="1" applyAlignment="1" applyProtection="1">
      <alignment vertical="center"/>
    </xf>
    <xf numFmtId="10" fontId="27" fillId="2" borderId="46" xfId="5" applyNumberFormat="1" applyFont="1" applyFill="1" applyBorder="1" applyAlignment="1" applyProtection="1">
      <alignment horizontal="center" vertical="center"/>
      <protection locked="0"/>
    </xf>
    <xf numFmtId="0" fontId="2" fillId="7" borderId="28" xfId="1" applyFill="1" applyBorder="1" applyAlignment="1" applyProtection="1">
      <alignment horizontal="center"/>
    </xf>
    <xf numFmtId="0" fontId="2" fillId="7" borderId="28" xfId="1" applyFill="1" applyBorder="1" applyProtection="1"/>
    <xf numFmtId="10" fontId="28" fillId="0" borderId="0" xfId="1" applyNumberFormat="1" applyFont="1" applyBorder="1" applyProtection="1"/>
    <xf numFmtId="10" fontId="2" fillId="0" borderId="0" xfId="1" applyNumberFormat="1" applyBorder="1" applyProtection="1"/>
    <xf numFmtId="10" fontId="27" fillId="0" borderId="46" xfId="5" applyNumberFormat="1" applyFont="1" applyBorder="1" applyAlignment="1" applyProtection="1">
      <alignment horizontal="center" vertical="center"/>
    </xf>
    <xf numFmtId="0" fontId="2" fillId="0" borderId="54" xfId="1" applyBorder="1" applyAlignment="1" applyProtection="1">
      <alignment vertical="center"/>
    </xf>
    <xf numFmtId="0" fontId="2" fillId="0" borderId="9" xfId="1" applyBorder="1" applyAlignment="1" applyProtection="1">
      <alignment vertical="center"/>
    </xf>
    <xf numFmtId="0" fontId="2" fillId="0" borderId="48" xfId="1" applyBorder="1" applyAlignment="1" applyProtection="1">
      <alignment vertical="center"/>
    </xf>
    <xf numFmtId="0" fontId="2" fillId="0" borderId="47" xfId="1" applyBorder="1" applyAlignment="1" applyProtection="1">
      <alignment vertical="center"/>
    </xf>
    <xf numFmtId="0" fontId="2" fillId="0" borderId="28" xfId="1" applyBorder="1" applyProtection="1"/>
    <xf numFmtId="0" fontId="2" fillId="7" borderId="29" xfId="1" applyFill="1" applyBorder="1" applyAlignment="1" applyProtection="1">
      <alignment horizontal="center"/>
    </xf>
    <xf numFmtId="0" fontId="2" fillId="7" borderId="29" xfId="1" applyFill="1" applyBorder="1" applyProtection="1"/>
    <xf numFmtId="0" fontId="27" fillId="0" borderId="0" xfId="1" applyFont="1" applyBorder="1" applyProtection="1"/>
    <xf numFmtId="0" fontId="3" fillId="0" borderId="2" xfId="0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25" fillId="0" borderId="0" xfId="1" applyFont="1" applyAlignment="1" applyProtection="1">
      <alignment horizontal="center"/>
      <protection locked="0"/>
    </xf>
    <xf numFmtId="0" fontId="26" fillId="0" borderId="51" xfId="1" applyFont="1" applyBorder="1" applyAlignment="1" applyProtection="1">
      <alignment horizontal="center" vertical="center"/>
    </xf>
    <xf numFmtId="0" fontId="26" fillId="0" borderId="52" xfId="1" applyFont="1" applyBorder="1" applyAlignment="1" applyProtection="1">
      <alignment horizontal="center" vertical="center"/>
    </xf>
    <xf numFmtId="0" fontId="26" fillId="0" borderId="53" xfId="1" applyFont="1" applyBorder="1" applyAlignment="1" applyProtection="1">
      <alignment horizontal="center" vertical="center"/>
    </xf>
    <xf numFmtId="0" fontId="26" fillId="0" borderId="48" xfId="1" applyFont="1" applyBorder="1" applyAlignment="1" applyProtection="1">
      <alignment horizontal="center" vertical="center"/>
    </xf>
    <xf numFmtId="0" fontId="26" fillId="0" borderId="46" xfId="1" applyFont="1" applyBorder="1" applyAlignment="1" applyProtection="1">
      <alignment horizontal="center" vertical="center"/>
    </xf>
    <xf numFmtId="0" fontId="26" fillId="0" borderId="47" xfId="1" applyFont="1" applyBorder="1" applyAlignment="1" applyProtection="1">
      <alignment horizontal="center" vertical="center"/>
    </xf>
    <xf numFmtId="0" fontId="27" fillId="7" borderId="47" xfId="1" applyFont="1" applyFill="1" applyBorder="1" applyAlignment="1" applyProtection="1">
      <alignment horizontal="center" vertical="center"/>
    </xf>
    <xf numFmtId="0" fontId="27" fillId="7" borderId="42" xfId="1" applyFont="1" applyFill="1" applyBorder="1" applyAlignment="1" applyProtection="1">
      <alignment horizontal="center" vertical="center"/>
    </xf>
    <xf numFmtId="0" fontId="27" fillId="7" borderId="48" xfId="1" applyFont="1" applyFill="1" applyBorder="1" applyAlignment="1" applyProtection="1">
      <alignment horizontal="center" vertical="center"/>
    </xf>
    <xf numFmtId="0" fontId="20" fillId="0" borderId="0" xfId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2" fillId="0" borderId="0" xfId="2" applyFont="1" applyAlignment="1">
      <alignment horizontal="center"/>
    </xf>
    <xf numFmtId="0" fontId="23" fillId="0" borderId="0" xfId="1" applyFont="1" applyAlignment="1">
      <alignment horizontal="center"/>
    </xf>
    <xf numFmtId="0" fontId="15" fillId="4" borderId="26" xfId="2" applyFont="1" applyFill="1" applyBorder="1" applyAlignment="1">
      <alignment horizontal="center" vertical="center" wrapText="1"/>
    </xf>
    <xf numFmtId="0" fontId="15" fillId="4" borderId="27" xfId="2" applyFont="1" applyFill="1" applyBorder="1" applyAlignment="1">
      <alignment horizontal="center" vertical="center" wrapText="1"/>
    </xf>
    <xf numFmtId="0" fontId="15" fillId="4" borderId="29" xfId="2" applyFont="1" applyFill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center" vertical="center" wrapText="1"/>
    </xf>
    <xf numFmtId="0" fontId="15" fillId="4" borderId="31" xfId="2" applyFont="1" applyFill="1" applyBorder="1" applyAlignment="1">
      <alignment horizontal="center" vertical="center" wrapText="1"/>
    </xf>
    <xf numFmtId="0" fontId="15" fillId="4" borderId="37" xfId="2" applyFont="1" applyFill="1" applyBorder="1" applyAlignment="1">
      <alignment horizontal="center" vertical="center" wrapText="1"/>
    </xf>
    <xf numFmtId="0" fontId="16" fillId="4" borderId="32" xfId="2" applyFont="1" applyFill="1" applyBorder="1" applyAlignment="1">
      <alignment horizontal="center" vertical="center"/>
    </xf>
    <xf numFmtId="0" fontId="16" fillId="4" borderId="33" xfId="2" applyFont="1" applyFill="1" applyBorder="1" applyAlignment="1">
      <alignment horizontal="center" vertical="center"/>
    </xf>
    <xf numFmtId="0" fontId="16" fillId="4" borderId="34" xfId="2" applyFont="1" applyFill="1" applyBorder="1" applyAlignment="1">
      <alignment horizontal="center" vertical="center"/>
    </xf>
    <xf numFmtId="0" fontId="16" fillId="4" borderId="35" xfId="2" applyFont="1" applyFill="1" applyBorder="1" applyAlignment="1">
      <alignment horizontal="center" vertical="center"/>
    </xf>
    <xf numFmtId="0" fontId="16" fillId="4" borderId="11" xfId="2" applyFont="1" applyFill="1" applyBorder="1" applyAlignment="1">
      <alignment horizontal="center"/>
    </xf>
    <xf numFmtId="0" fontId="16" fillId="4" borderId="12" xfId="2" applyFont="1" applyFill="1" applyBorder="1" applyAlignment="1">
      <alignment horizontal="center"/>
    </xf>
    <xf numFmtId="0" fontId="16" fillId="4" borderId="13" xfId="2" applyFont="1" applyFill="1" applyBorder="1" applyAlignment="1">
      <alignment horizontal="center"/>
    </xf>
    <xf numFmtId="0" fontId="17" fillId="0" borderId="23" xfId="2" applyFont="1" applyFill="1" applyBorder="1" applyAlignment="1">
      <alignment horizontal="center"/>
    </xf>
    <xf numFmtId="0" fontId="17" fillId="0" borderId="4" xfId="2" applyFont="1" applyFill="1" applyBorder="1" applyAlignment="1">
      <alignment horizontal="center"/>
    </xf>
    <xf numFmtId="0" fontId="16" fillId="0" borderId="46" xfId="2" applyFont="1" applyBorder="1" applyAlignment="1">
      <alignment horizontal="left"/>
    </xf>
    <xf numFmtId="169" fontId="15" fillId="0" borderId="46" xfId="2" applyNumberFormat="1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/>
    </xf>
    <xf numFmtId="170" fontId="15" fillId="0" borderId="46" xfId="2" applyNumberFormat="1" applyFont="1" applyFill="1" applyBorder="1" applyAlignment="1">
      <alignment horizontal="center" vertical="center"/>
    </xf>
    <xf numFmtId="0" fontId="16" fillId="4" borderId="24" xfId="2" applyFont="1" applyFill="1" applyBorder="1" applyAlignment="1">
      <alignment horizontal="center" vertical="center"/>
    </xf>
    <xf numFmtId="0" fontId="16" fillId="4" borderId="36" xfId="2" applyFont="1" applyFill="1" applyBorder="1" applyAlignment="1">
      <alignment horizontal="center" vertical="center"/>
    </xf>
    <xf numFmtId="0" fontId="16" fillId="4" borderId="1" xfId="2" applyFont="1" applyFill="1" applyBorder="1" applyAlignment="1">
      <alignment horizontal="center" vertical="center"/>
    </xf>
    <xf numFmtId="171" fontId="16" fillId="0" borderId="46" xfId="2" applyNumberFormat="1" applyFont="1" applyFill="1" applyBorder="1" applyAlignment="1">
      <alignment horizontal="center" vertical="center"/>
    </xf>
    <xf numFmtId="169" fontId="16" fillId="0" borderId="47" xfId="2" applyNumberFormat="1" applyFont="1" applyFill="1" applyBorder="1" applyAlignment="1">
      <alignment horizontal="center" vertical="center"/>
    </xf>
    <xf numFmtId="169" fontId="16" fillId="0" borderId="48" xfId="2" applyNumberFormat="1" applyFont="1" applyFill="1" applyBorder="1" applyAlignment="1">
      <alignment horizontal="center" vertical="center"/>
    </xf>
    <xf numFmtId="171" fontId="15" fillId="0" borderId="46" xfId="2" applyNumberFormat="1" applyFont="1" applyFill="1" applyBorder="1" applyAlignment="1">
      <alignment horizontal="center" vertical="center"/>
    </xf>
    <xf numFmtId="170" fontId="16" fillId="0" borderId="46" xfId="2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center"/>
    </xf>
    <xf numFmtId="4" fontId="19" fillId="1" borderId="35" xfId="3" applyNumberFormat="1" applyFont="1" applyFill="1" applyBorder="1" applyAlignment="1" applyProtection="1">
      <alignment vertical="center"/>
      <protection hidden="1"/>
    </xf>
    <xf numFmtId="4" fontId="19" fillId="1" borderId="12" xfId="2" applyNumberFormat="1" applyFont="1" applyFill="1" applyBorder="1" applyAlignment="1" applyProtection="1">
      <alignment vertical="center"/>
      <protection hidden="1"/>
    </xf>
    <xf numFmtId="169" fontId="16" fillId="0" borderId="46" xfId="2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/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right"/>
    </xf>
    <xf numFmtId="4" fontId="24" fillId="0" borderId="14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right" vertical="center"/>
    </xf>
  </cellXfs>
  <cellStyles count="7">
    <cellStyle name="Moeda 2" xfId="4"/>
    <cellStyle name="Normal" xfId="0" builtinId="0"/>
    <cellStyle name="Normal 2" xfId="1"/>
    <cellStyle name="Normal 3" xfId="2"/>
    <cellStyle name="Normal_Plan1" xfId="3"/>
    <cellStyle name="Porcentagem 2" xfId="5"/>
    <cellStyle name="Vírgula 2" xfId="6"/>
  </cellStyles>
  <dxfs count="2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4</xdr:row>
      <xdr:rowOff>85725</xdr:rowOff>
    </xdr:from>
    <xdr:to>
      <xdr:col>6</xdr:col>
      <xdr:colOff>685800</xdr:colOff>
      <xdr:row>4</xdr:row>
      <xdr:rowOff>171450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781425" y="733425"/>
          <a:ext cx="485775" cy="76200"/>
        </a:xfrm>
        <a:prstGeom prst="leftArrow">
          <a:avLst>
            <a:gd name="adj1" fmla="val 50000"/>
            <a:gd name="adj2" fmla="val 163889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5</xdr:row>
      <xdr:rowOff>85725</xdr:rowOff>
    </xdr:from>
    <xdr:to>
      <xdr:col>6</xdr:col>
      <xdr:colOff>685800</xdr:colOff>
      <xdr:row>5</xdr:row>
      <xdr:rowOff>171450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3781425" y="895350"/>
          <a:ext cx="485775" cy="76200"/>
        </a:xfrm>
        <a:prstGeom prst="leftArrow">
          <a:avLst>
            <a:gd name="adj1" fmla="val 50000"/>
            <a:gd name="adj2" fmla="val 163889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6</xdr:row>
      <xdr:rowOff>85725</xdr:rowOff>
    </xdr:from>
    <xdr:to>
      <xdr:col>6</xdr:col>
      <xdr:colOff>685800</xdr:colOff>
      <xdr:row>6</xdr:row>
      <xdr:rowOff>171450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3781425" y="1057275"/>
          <a:ext cx="485775" cy="76200"/>
        </a:xfrm>
        <a:prstGeom prst="leftArrow">
          <a:avLst>
            <a:gd name="adj1" fmla="val 50000"/>
            <a:gd name="adj2" fmla="val 163889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7</xdr:row>
      <xdr:rowOff>85725</xdr:rowOff>
    </xdr:from>
    <xdr:to>
      <xdr:col>6</xdr:col>
      <xdr:colOff>685800</xdr:colOff>
      <xdr:row>7</xdr:row>
      <xdr:rowOff>171450</xdr:rowOff>
    </xdr:to>
    <xdr:sp macro="" textlink="">
      <xdr:nvSpPr>
        <xdr:cNvPr id="5" name="AutoShape 10"/>
        <xdr:cNvSpPr>
          <a:spLocks noChangeArrowheads="1"/>
        </xdr:cNvSpPr>
      </xdr:nvSpPr>
      <xdr:spPr bwMode="auto">
        <a:xfrm>
          <a:off x="3781425" y="1219200"/>
          <a:ext cx="485775" cy="76200"/>
        </a:xfrm>
        <a:prstGeom prst="leftArrow">
          <a:avLst>
            <a:gd name="adj1" fmla="val 50000"/>
            <a:gd name="adj2" fmla="val 163889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10</xdr:row>
      <xdr:rowOff>85725</xdr:rowOff>
    </xdr:from>
    <xdr:to>
      <xdr:col>6</xdr:col>
      <xdr:colOff>685800</xdr:colOff>
      <xdr:row>10</xdr:row>
      <xdr:rowOff>171450</xdr:rowOff>
    </xdr:to>
    <xdr:sp macro="" textlink="">
      <xdr:nvSpPr>
        <xdr:cNvPr id="6" name="AutoShape 11"/>
        <xdr:cNvSpPr>
          <a:spLocks noChangeArrowheads="1"/>
        </xdr:cNvSpPr>
      </xdr:nvSpPr>
      <xdr:spPr bwMode="auto">
        <a:xfrm>
          <a:off x="3781425" y="1704975"/>
          <a:ext cx="485775" cy="76200"/>
        </a:xfrm>
        <a:prstGeom prst="leftArrow">
          <a:avLst>
            <a:gd name="adj1" fmla="val 50000"/>
            <a:gd name="adj2" fmla="val 163889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11</xdr:row>
      <xdr:rowOff>85725</xdr:rowOff>
    </xdr:from>
    <xdr:to>
      <xdr:col>6</xdr:col>
      <xdr:colOff>685800</xdr:colOff>
      <xdr:row>11</xdr:row>
      <xdr:rowOff>171450</xdr:rowOff>
    </xdr:to>
    <xdr:sp macro="" textlink="">
      <xdr:nvSpPr>
        <xdr:cNvPr id="7" name="AutoShape 12"/>
        <xdr:cNvSpPr>
          <a:spLocks noChangeArrowheads="1"/>
        </xdr:cNvSpPr>
      </xdr:nvSpPr>
      <xdr:spPr bwMode="auto">
        <a:xfrm>
          <a:off x="3781425" y="1866900"/>
          <a:ext cx="485775" cy="76200"/>
        </a:xfrm>
        <a:prstGeom prst="leftArrow">
          <a:avLst>
            <a:gd name="adj1" fmla="val 50000"/>
            <a:gd name="adj2" fmla="val 163889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12</xdr:row>
      <xdr:rowOff>85725</xdr:rowOff>
    </xdr:from>
    <xdr:to>
      <xdr:col>6</xdr:col>
      <xdr:colOff>685800</xdr:colOff>
      <xdr:row>12</xdr:row>
      <xdr:rowOff>171450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>
          <a:off x="3781425" y="2028825"/>
          <a:ext cx="485775" cy="76200"/>
        </a:xfrm>
        <a:prstGeom prst="leftArrow">
          <a:avLst>
            <a:gd name="adj1" fmla="val 50000"/>
            <a:gd name="adj2" fmla="val 163889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13</xdr:row>
      <xdr:rowOff>85725</xdr:rowOff>
    </xdr:from>
    <xdr:to>
      <xdr:col>6</xdr:col>
      <xdr:colOff>685800</xdr:colOff>
      <xdr:row>13</xdr:row>
      <xdr:rowOff>171450</xdr:rowOff>
    </xdr:to>
    <xdr:sp macro="" textlink="">
      <xdr:nvSpPr>
        <xdr:cNvPr id="9" name="AutoShape 14"/>
        <xdr:cNvSpPr>
          <a:spLocks noChangeArrowheads="1"/>
        </xdr:cNvSpPr>
      </xdr:nvSpPr>
      <xdr:spPr bwMode="auto">
        <a:xfrm>
          <a:off x="3781425" y="2190750"/>
          <a:ext cx="485775" cy="76200"/>
        </a:xfrm>
        <a:prstGeom prst="leftArrow">
          <a:avLst>
            <a:gd name="adj1" fmla="val 50000"/>
            <a:gd name="adj2" fmla="val 163889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0</xdr:row>
          <xdr:rowOff>28575</xdr:rowOff>
        </xdr:from>
        <xdr:to>
          <xdr:col>6</xdr:col>
          <xdr:colOff>781050</xdr:colOff>
          <xdr:row>1</xdr:row>
          <xdr:rowOff>95250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2</xdr:col>
      <xdr:colOff>390525</xdr:colOff>
      <xdr:row>1</xdr:row>
      <xdr:rowOff>9525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419100" y="0"/>
          <a:ext cx="1114425" cy="552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pt-BR" sz="1800" b="1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Edwardian Script ITC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2</xdr:col>
      <xdr:colOff>390525</xdr:colOff>
      <xdr:row>1</xdr:row>
      <xdr:rowOff>9525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>
          <a:off x="419100" y="0"/>
          <a:ext cx="1114425" cy="552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pt-BR" sz="1800" b="1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Edwardian Script ITC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2</xdr:col>
      <xdr:colOff>390525</xdr:colOff>
      <xdr:row>1</xdr:row>
      <xdr:rowOff>9525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419100" y="0"/>
          <a:ext cx="1114425" cy="552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pt-BR" sz="1800" b="1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Edwardian Script ITC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2</xdr:col>
      <xdr:colOff>390525</xdr:colOff>
      <xdr:row>1</xdr:row>
      <xdr:rowOff>9525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419100" y="0"/>
          <a:ext cx="1114425" cy="552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pt-BR" sz="1800" b="1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Edwardian Script ITC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1/PROJETOS/2016/PALMITOS/12%20-%20Asfalto%20Rua%20Jos&#233;%20Al&#233;cio%20-%20Trecho%20I,%20II,%20III%20e%20IV/8%20-%20BDI%20-%20Rua%20Henrique%20Trenneph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8 - BDI - Rua Henrique Trenneph"/>
    </sheetNames>
    <definedNames>
      <definedName name="Imprimir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="80" zoomScaleNormal="80" workbookViewId="0">
      <selection activeCell="E15" sqref="E15"/>
    </sheetView>
  </sheetViews>
  <sheetFormatPr defaultRowHeight="12.75" x14ac:dyDescent="0.2"/>
  <cols>
    <col min="2" max="2" width="8" customWidth="1"/>
    <col min="3" max="3" width="44.7109375" customWidth="1"/>
    <col min="4" max="4" width="20.28515625" style="1" customWidth="1"/>
    <col min="5" max="5" width="20.28515625" style="41" customWidth="1"/>
    <col min="6" max="6" width="12.7109375" style="1" customWidth="1"/>
    <col min="7" max="7" width="11.5703125" style="1" bestFit="1" customWidth="1"/>
    <col min="249" max="249" width="7" customWidth="1"/>
    <col min="250" max="250" width="16.7109375" customWidth="1"/>
    <col min="251" max="251" width="10.7109375" customWidth="1"/>
    <col min="252" max="252" width="63.7109375" customWidth="1"/>
    <col min="253" max="253" width="10.7109375" customWidth="1"/>
    <col min="254" max="254" width="6.7109375" customWidth="1"/>
    <col min="255" max="255" width="14.7109375" customWidth="1"/>
    <col min="256" max="256" width="12.7109375" customWidth="1"/>
    <col min="257" max="257" width="13.7109375" customWidth="1"/>
    <col min="258" max="258" width="12.7109375" customWidth="1"/>
    <col min="259" max="259" width="11.5703125" bestFit="1" customWidth="1"/>
    <col min="505" max="505" width="7" customWidth="1"/>
    <col min="506" max="506" width="16.7109375" customWidth="1"/>
    <col min="507" max="507" width="10.7109375" customWidth="1"/>
    <col min="508" max="508" width="63.7109375" customWidth="1"/>
    <col min="509" max="509" width="10.7109375" customWidth="1"/>
    <col min="510" max="510" width="6.7109375" customWidth="1"/>
    <col min="511" max="511" width="14.7109375" customWidth="1"/>
    <col min="512" max="512" width="12.7109375" customWidth="1"/>
    <col min="513" max="513" width="13.7109375" customWidth="1"/>
    <col min="514" max="514" width="12.7109375" customWidth="1"/>
    <col min="515" max="515" width="11.5703125" bestFit="1" customWidth="1"/>
    <col min="761" max="761" width="7" customWidth="1"/>
    <col min="762" max="762" width="16.7109375" customWidth="1"/>
    <col min="763" max="763" width="10.7109375" customWidth="1"/>
    <col min="764" max="764" width="63.7109375" customWidth="1"/>
    <col min="765" max="765" width="10.7109375" customWidth="1"/>
    <col min="766" max="766" width="6.7109375" customWidth="1"/>
    <col min="767" max="767" width="14.7109375" customWidth="1"/>
    <col min="768" max="768" width="12.7109375" customWidth="1"/>
    <col min="769" max="769" width="13.7109375" customWidth="1"/>
    <col min="770" max="770" width="12.7109375" customWidth="1"/>
    <col min="771" max="771" width="11.5703125" bestFit="1" customWidth="1"/>
    <col min="1017" max="1017" width="7" customWidth="1"/>
    <col min="1018" max="1018" width="16.7109375" customWidth="1"/>
    <col min="1019" max="1019" width="10.7109375" customWidth="1"/>
    <col min="1020" max="1020" width="63.7109375" customWidth="1"/>
    <col min="1021" max="1021" width="10.7109375" customWidth="1"/>
    <col min="1022" max="1022" width="6.7109375" customWidth="1"/>
    <col min="1023" max="1023" width="14.7109375" customWidth="1"/>
    <col min="1024" max="1024" width="12.7109375" customWidth="1"/>
    <col min="1025" max="1025" width="13.7109375" customWidth="1"/>
    <col min="1026" max="1026" width="12.7109375" customWidth="1"/>
    <col min="1027" max="1027" width="11.5703125" bestFit="1" customWidth="1"/>
    <col min="1273" max="1273" width="7" customWidth="1"/>
    <col min="1274" max="1274" width="16.7109375" customWidth="1"/>
    <col min="1275" max="1275" width="10.7109375" customWidth="1"/>
    <col min="1276" max="1276" width="63.7109375" customWidth="1"/>
    <col min="1277" max="1277" width="10.7109375" customWidth="1"/>
    <col min="1278" max="1278" width="6.7109375" customWidth="1"/>
    <col min="1279" max="1279" width="14.7109375" customWidth="1"/>
    <col min="1280" max="1280" width="12.7109375" customWidth="1"/>
    <col min="1281" max="1281" width="13.7109375" customWidth="1"/>
    <col min="1282" max="1282" width="12.7109375" customWidth="1"/>
    <col min="1283" max="1283" width="11.5703125" bestFit="1" customWidth="1"/>
    <col min="1529" max="1529" width="7" customWidth="1"/>
    <col min="1530" max="1530" width="16.7109375" customWidth="1"/>
    <col min="1531" max="1531" width="10.7109375" customWidth="1"/>
    <col min="1532" max="1532" width="63.7109375" customWidth="1"/>
    <col min="1533" max="1533" width="10.7109375" customWidth="1"/>
    <col min="1534" max="1534" width="6.7109375" customWidth="1"/>
    <col min="1535" max="1535" width="14.7109375" customWidth="1"/>
    <col min="1536" max="1536" width="12.7109375" customWidth="1"/>
    <col min="1537" max="1537" width="13.7109375" customWidth="1"/>
    <col min="1538" max="1538" width="12.7109375" customWidth="1"/>
    <col min="1539" max="1539" width="11.5703125" bestFit="1" customWidth="1"/>
    <col min="1785" max="1785" width="7" customWidth="1"/>
    <col min="1786" max="1786" width="16.7109375" customWidth="1"/>
    <col min="1787" max="1787" width="10.7109375" customWidth="1"/>
    <col min="1788" max="1788" width="63.7109375" customWidth="1"/>
    <col min="1789" max="1789" width="10.7109375" customWidth="1"/>
    <col min="1790" max="1790" width="6.7109375" customWidth="1"/>
    <col min="1791" max="1791" width="14.7109375" customWidth="1"/>
    <col min="1792" max="1792" width="12.7109375" customWidth="1"/>
    <col min="1793" max="1793" width="13.7109375" customWidth="1"/>
    <col min="1794" max="1794" width="12.7109375" customWidth="1"/>
    <col min="1795" max="1795" width="11.5703125" bestFit="1" customWidth="1"/>
    <col min="2041" max="2041" width="7" customWidth="1"/>
    <col min="2042" max="2042" width="16.7109375" customWidth="1"/>
    <col min="2043" max="2043" width="10.7109375" customWidth="1"/>
    <col min="2044" max="2044" width="63.7109375" customWidth="1"/>
    <col min="2045" max="2045" width="10.7109375" customWidth="1"/>
    <col min="2046" max="2046" width="6.7109375" customWidth="1"/>
    <col min="2047" max="2047" width="14.7109375" customWidth="1"/>
    <col min="2048" max="2048" width="12.7109375" customWidth="1"/>
    <col min="2049" max="2049" width="13.7109375" customWidth="1"/>
    <col min="2050" max="2050" width="12.7109375" customWidth="1"/>
    <col min="2051" max="2051" width="11.5703125" bestFit="1" customWidth="1"/>
    <col min="2297" max="2297" width="7" customWidth="1"/>
    <col min="2298" max="2298" width="16.7109375" customWidth="1"/>
    <col min="2299" max="2299" width="10.7109375" customWidth="1"/>
    <col min="2300" max="2300" width="63.7109375" customWidth="1"/>
    <col min="2301" max="2301" width="10.7109375" customWidth="1"/>
    <col min="2302" max="2302" width="6.7109375" customWidth="1"/>
    <col min="2303" max="2303" width="14.7109375" customWidth="1"/>
    <col min="2304" max="2304" width="12.7109375" customWidth="1"/>
    <col min="2305" max="2305" width="13.7109375" customWidth="1"/>
    <col min="2306" max="2306" width="12.7109375" customWidth="1"/>
    <col min="2307" max="2307" width="11.5703125" bestFit="1" customWidth="1"/>
    <col min="2553" max="2553" width="7" customWidth="1"/>
    <col min="2554" max="2554" width="16.7109375" customWidth="1"/>
    <col min="2555" max="2555" width="10.7109375" customWidth="1"/>
    <col min="2556" max="2556" width="63.7109375" customWidth="1"/>
    <col min="2557" max="2557" width="10.7109375" customWidth="1"/>
    <col min="2558" max="2558" width="6.7109375" customWidth="1"/>
    <col min="2559" max="2559" width="14.7109375" customWidth="1"/>
    <col min="2560" max="2560" width="12.7109375" customWidth="1"/>
    <col min="2561" max="2561" width="13.7109375" customWidth="1"/>
    <col min="2562" max="2562" width="12.7109375" customWidth="1"/>
    <col min="2563" max="2563" width="11.5703125" bestFit="1" customWidth="1"/>
    <col min="2809" max="2809" width="7" customWidth="1"/>
    <col min="2810" max="2810" width="16.7109375" customWidth="1"/>
    <col min="2811" max="2811" width="10.7109375" customWidth="1"/>
    <col min="2812" max="2812" width="63.7109375" customWidth="1"/>
    <col min="2813" max="2813" width="10.7109375" customWidth="1"/>
    <col min="2814" max="2814" width="6.7109375" customWidth="1"/>
    <col min="2815" max="2815" width="14.7109375" customWidth="1"/>
    <col min="2816" max="2816" width="12.7109375" customWidth="1"/>
    <col min="2817" max="2817" width="13.7109375" customWidth="1"/>
    <col min="2818" max="2818" width="12.7109375" customWidth="1"/>
    <col min="2819" max="2819" width="11.5703125" bestFit="1" customWidth="1"/>
    <col min="3065" max="3065" width="7" customWidth="1"/>
    <col min="3066" max="3066" width="16.7109375" customWidth="1"/>
    <col min="3067" max="3067" width="10.7109375" customWidth="1"/>
    <col min="3068" max="3068" width="63.7109375" customWidth="1"/>
    <col min="3069" max="3069" width="10.7109375" customWidth="1"/>
    <col min="3070" max="3070" width="6.7109375" customWidth="1"/>
    <col min="3071" max="3071" width="14.7109375" customWidth="1"/>
    <col min="3072" max="3072" width="12.7109375" customWidth="1"/>
    <col min="3073" max="3073" width="13.7109375" customWidth="1"/>
    <col min="3074" max="3074" width="12.7109375" customWidth="1"/>
    <col min="3075" max="3075" width="11.5703125" bestFit="1" customWidth="1"/>
    <col min="3321" max="3321" width="7" customWidth="1"/>
    <col min="3322" max="3322" width="16.7109375" customWidth="1"/>
    <col min="3323" max="3323" width="10.7109375" customWidth="1"/>
    <col min="3324" max="3324" width="63.7109375" customWidth="1"/>
    <col min="3325" max="3325" width="10.7109375" customWidth="1"/>
    <col min="3326" max="3326" width="6.7109375" customWidth="1"/>
    <col min="3327" max="3327" width="14.7109375" customWidth="1"/>
    <col min="3328" max="3328" width="12.7109375" customWidth="1"/>
    <col min="3329" max="3329" width="13.7109375" customWidth="1"/>
    <col min="3330" max="3330" width="12.7109375" customWidth="1"/>
    <col min="3331" max="3331" width="11.5703125" bestFit="1" customWidth="1"/>
    <col min="3577" max="3577" width="7" customWidth="1"/>
    <col min="3578" max="3578" width="16.7109375" customWidth="1"/>
    <col min="3579" max="3579" width="10.7109375" customWidth="1"/>
    <col min="3580" max="3580" width="63.7109375" customWidth="1"/>
    <col min="3581" max="3581" width="10.7109375" customWidth="1"/>
    <col min="3582" max="3582" width="6.7109375" customWidth="1"/>
    <col min="3583" max="3583" width="14.7109375" customWidth="1"/>
    <col min="3584" max="3584" width="12.7109375" customWidth="1"/>
    <col min="3585" max="3585" width="13.7109375" customWidth="1"/>
    <col min="3586" max="3586" width="12.7109375" customWidth="1"/>
    <col min="3587" max="3587" width="11.5703125" bestFit="1" customWidth="1"/>
    <col min="3833" max="3833" width="7" customWidth="1"/>
    <col min="3834" max="3834" width="16.7109375" customWidth="1"/>
    <col min="3835" max="3835" width="10.7109375" customWidth="1"/>
    <col min="3836" max="3836" width="63.7109375" customWidth="1"/>
    <col min="3837" max="3837" width="10.7109375" customWidth="1"/>
    <col min="3838" max="3838" width="6.7109375" customWidth="1"/>
    <col min="3839" max="3839" width="14.7109375" customWidth="1"/>
    <col min="3840" max="3840" width="12.7109375" customWidth="1"/>
    <col min="3841" max="3841" width="13.7109375" customWidth="1"/>
    <col min="3842" max="3842" width="12.7109375" customWidth="1"/>
    <col min="3843" max="3843" width="11.5703125" bestFit="1" customWidth="1"/>
    <col min="4089" max="4089" width="7" customWidth="1"/>
    <col min="4090" max="4090" width="16.7109375" customWidth="1"/>
    <col min="4091" max="4091" width="10.7109375" customWidth="1"/>
    <col min="4092" max="4092" width="63.7109375" customWidth="1"/>
    <col min="4093" max="4093" width="10.7109375" customWidth="1"/>
    <col min="4094" max="4094" width="6.7109375" customWidth="1"/>
    <col min="4095" max="4095" width="14.7109375" customWidth="1"/>
    <col min="4096" max="4096" width="12.7109375" customWidth="1"/>
    <col min="4097" max="4097" width="13.7109375" customWidth="1"/>
    <col min="4098" max="4098" width="12.7109375" customWidth="1"/>
    <col min="4099" max="4099" width="11.5703125" bestFit="1" customWidth="1"/>
    <col min="4345" max="4345" width="7" customWidth="1"/>
    <col min="4346" max="4346" width="16.7109375" customWidth="1"/>
    <col min="4347" max="4347" width="10.7109375" customWidth="1"/>
    <col min="4348" max="4348" width="63.7109375" customWidth="1"/>
    <col min="4349" max="4349" width="10.7109375" customWidth="1"/>
    <col min="4350" max="4350" width="6.7109375" customWidth="1"/>
    <col min="4351" max="4351" width="14.7109375" customWidth="1"/>
    <col min="4352" max="4352" width="12.7109375" customWidth="1"/>
    <col min="4353" max="4353" width="13.7109375" customWidth="1"/>
    <col min="4354" max="4354" width="12.7109375" customWidth="1"/>
    <col min="4355" max="4355" width="11.5703125" bestFit="1" customWidth="1"/>
    <col min="4601" max="4601" width="7" customWidth="1"/>
    <col min="4602" max="4602" width="16.7109375" customWidth="1"/>
    <col min="4603" max="4603" width="10.7109375" customWidth="1"/>
    <col min="4604" max="4604" width="63.7109375" customWidth="1"/>
    <col min="4605" max="4605" width="10.7109375" customWidth="1"/>
    <col min="4606" max="4606" width="6.7109375" customWidth="1"/>
    <col min="4607" max="4607" width="14.7109375" customWidth="1"/>
    <col min="4608" max="4608" width="12.7109375" customWidth="1"/>
    <col min="4609" max="4609" width="13.7109375" customWidth="1"/>
    <col min="4610" max="4610" width="12.7109375" customWidth="1"/>
    <col min="4611" max="4611" width="11.5703125" bestFit="1" customWidth="1"/>
    <col min="4857" max="4857" width="7" customWidth="1"/>
    <col min="4858" max="4858" width="16.7109375" customWidth="1"/>
    <col min="4859" max="4859" width="10.7109375" customWidth="1"/>
    <col min="4860" max="4860" width="63.7109375" customWidth="1"/>
    <col min="4861" max="4861" width="10.7109375" customWidth="1"/>
    <col min="4862" max="4862" width="6.7109375" customWidth="1"/>
    <col min="4863" max="4863" width="14.7109375" customWidth="1"/>
    <col min="4864" max="4864" width="12.7109375" customWidth="1"/>
    <col min="4865" max="4865" width="13.7109375" customWidth="1"/>
    <col min="4866" max="4866" width="12.7109375" customWidth="1"/>
    <col min="4867" max="4867" width="11.5703125" bestFit="1" customWidth="1"/>
    <col min="5113" max="5113" width="7" customWidth="1"/>
    <col min="5114" max="5114" width="16.7109375" customWidth="1"/>
    <col min="5115" max="5115" width="10.7109375" customWidth="1"/>
    <col min="5116" max="5116" width="63.7109375" customWidth="1"/>
    <col min="5117" max="5117" width="10.7109375" customWidth="1"/>
    <col min="5118" max="5118" width="6.7109375" customWidth="1"/>
    <col min="5119" max="5119" width="14.7109375" customWidth="1"/>
    <col min="5120" max="5120" width="12.7109375" customWidth="1"/>
    <col min="5121" max="5121" width="13.7109375" customWidth="1"/>
    <col min="5122" max="5122" width="12.7109375" customWidth="1"/>
    <col min="5123" max="5123" width="11.5703125" bestFit="1" customWidth="1"/>
    <col min="5369" max="5369" width="7" customWidth="1"/>
    <col min="5370" max="5370" width="16.7109375" customWidth="1"/>
    <col min="5371" max="5371" width="10.7109375" customWidth="1"/>
    <col min="5372" max="5372" width="63.7109375" customWidth="1"/>
    <col min="5373" max="5373" width="10.7109375" customWidth="1"/>
    <col min="5374" max="5374" width="6.7109375" customWidth="1"/>
    <col min="5375" max="5375" width="14.7109375" customWidth="1"/>
    <col min="5376" max="5376" width="12.7109375" customWidth="1"/>
    <col min="5377" max="5377" width="13.7109375" customWidth="1"/>
    <col min="5378" max="5378" width="12.7109375" customWidth="1"/>
    <col min="5379" max="5379" width="11.5703125" bestFit="1" customWidth="1"/>
    <col min="5625" max="5625" width="7" customWidth="1"/>
    <col min="5626" max="5626" width="16.7109375" customWidth="1"/>
    <col min="5627" max="5627" width="10.7109375" customWidth="1"/>
    <col min="5628" max="5628" width="63.7109375" customWidth="1"/>
    <col min="5629" max="5629" width="10.7109375" customWidth="1"/>
    <col min="5630" max="5630" width="6.7109375" customWidth="1"/>
    <col min="5631" max="5631" width="14.7109375" customWidth="1"/>
    <col min="5632" max="5632" width="12.7109375" customWidth="1"/>
    <col min="5633" max="5633" width="13.7109375" customWidth="1"/>
    <col min="5634" max="5634" width="12.7109375" customWidth="1"/>
    <col min="5635" max="5635" width="11.5703125" bestFit="1" customWidth="1"/>
    <col min="5881" max="5881" width="7" customWidth="1"/>
    <col min="5882" max="5882" width="16.7109375" customWidth="1"/>
    <col min="5883" max="5883" width="10.7109375" customWidth="1"/>
    <col min="5884" max="5884" width="63.7109375" customWidth="1"/>
    <col min="5885" max="5885" width="10.7109375" customWidth="1"/>
    <col min="5886" max="5886" width="6.7109375" customWidth="1"/>
    <col min="5887" max="5887" width="14.7109375" customWidth="1"/>
    <col min="5888" max="5888" width="12.7109375" customWidth="1"/>
    <col min="5889" max="5889" width="13.7109375" customWidth="1"/>
    <col min="5890" max="5890" width="12.7109375" customWidth="1"/>
    <col min="5891" max="5891" width="11.5703125" bestFit="1" customWidth="1"/>
    <col min="6137" max="6137" width="7" customWidth="1"/>
    <col min="6138" max="6138" width="16.7109375" customWidth="1"/>
    <col min="6139" max="6139" width="10.7109375" customWidth="1"/>
    <col min="6140" max="6140" width="63.7109375" customWidth="1"/>
    <col min="6141" max="6141" width="10.7109375" customWidth="1"/>
    <col min="6142" max="6142" width="6.7109375" customWidth="1"/>
    <col min="6143" max="6143" width="14.7109375" customWidth="1"/>
    <col min="6144" max="6144" width="12.7109375" customWidth="1"/>
    <col min="6145" max="6145" width="13.7109375" customWidth="1"/>
    <col min="6146" max="6146" width="12.7109375" customWidth="1"/>
    <col min="6147" max="6147" width="11.5703125" bestFit="1" customWidth="1"/>
    <col min="6393" max="6393" width="7" customWidth="1"/>
    <col min="6394" max="6394" width="16.7109375" customWidth="1"/>
    <col min="6395" max="6395" width="10.7109375" customWidth="1"/>
    <col min="6396" max="6396" width="63.7109375" customWidth="1"/>
    <col min="6397" max="6397" width="10.7109375" customWidth="1"/>
    <col min="6398" max="6398" width="6.7109375" customWidth="1"/>
    <col min="6399" max="6399" width="14.7109375" customWidth="1"/>
    <col min="6400" max="6400" width="12.7109375" customWidth="1"/>
    <col min="6401" max="6401" width="13.7109375" customWidth="1"/>
    <col min="6402" max="6402" width="12.7109375" customWidth="1"/>
    <col min="6403" max="6403" width="11.5703125" bestFit="1" customWidth="1"/>
    <col min="6649" max="6649" width="7" customWidth="1"/>
    <col min="6650" max="6650" width="16.7109375" customWidth="1"/>
    <col min="6651" max="6651" width="10.7109375" customWidth="1"/>
    <col min="6652" max="6652" width="63.7109375" customWidth="1"/>
    <col min="6653" max="6653" width="10.7109375" customWidth="1"/>
    <col min="6654" max="6654" width="6.7109375" customWidth="1"/>
    <col min="6655" max="6655" width="14.7109375" customWidth="1"/>
    <col min="6656" max="6656" width="12.7109375" customWidth="1"/>
    <col min="6657" max="6657" width="13.7109375" customWidth="1"/>
    <col min="6658" max="6658" width="12.7109375" customWidth="1"/>
    <col min="6659" max="6659" width="11.5703125" bestFit="1" customWidth="1"/>
    <col min="6905" max="6905" width="7" customWidth="1"/>
    <col min="6906" max="6906" width="16.7109375" customWidth="1"/>
    <col min="6907" max="6907" width="10.7109375" customWidth="1"/>
    <col min="6908" max="6908" width="63.7109375" customWidth="1"/>
    <col min="6909" max="6909" width="10.7109375" customWidth="1"/>
    <col min="6910" max="6910" width="6.7109375" customWidth="1"/>
    <col min="6911" max="6911" width="14.7109375" customWidth="1"/>
    <col min="6912" max="6912" width="12.7109375" customWidth="1"/>
    <col min="6913" max="6913" width="13.7109375" customWidth="1"/>
    <col min="6914" max="6914" width="12.7109375" customWidth="1"/>
    <col min="6915" max="6915" width="11.5703125" bestFit="1" customWidth="1"/>
    <col min="7161" max="7161" width="7" customWidth="1"/>
    <col min="7162" max="7162" width="16.7109375" customWidth="1"/>
    <col min="7163" max="7163" width="10.7109375" customWidth="1"/>
    <col min="7164" max="7164" width="63.7109375" customWidth="1"/>
    <col min="7165" max="7165" width="10.7109375" customWidth="1"/>
    <col min="7166" max="7166" width="6.7109375" customWidth="1"/>
    <col min="7167" max="7167" width="14.7109375" customWidth="1"/>
    <col min="7168" max="7168" width="12.7109375" customWidth="1"/>
    <col min="7169" max="7169" width="13.7109375" customWidth="1"/>
    <col min="7170" max="7170" width="12.7109375" customWidth="1"/>
    <col min="7171" max="7171" width="11.5703125" bestFit="1" customWidth="1"/>
    <col min="7417" max="7417" width="7" customWidth="1"/>
    <col min="7418" max="7418" width="16.7109375" customWidth="1"/>
    <col min="7419" max="7419" width="10.7109375" customWidth="1"/>
    <col min="7420" max="7420" width="63.7109375" customWidth="1"/>
    <col min="7421" max="7421" width="10.7109375" customWidth="1"/>
    <col min="7422" max="7422" width="6.7109375" customWidth="1"/>
    <col min="7423" max="7423" width="14.7109375" customWidth="1"/>
    <col min="7424" max="7424" width="12.7109375" customWidth="1"/>
    <col min="7425" max="7425" width="13.7109375" customWidth="1"/>
    <col min="7426" max="7426" width="12.7109375" customWidth="1"/>
    <col min="7427" max="7427" width="11.5703125" bestFit="1" customWidth="1"/>
    <col min="7673" max="7673" width="7" customWidth="1"/>
    <col min="7674" max="7674" width="16.7109375" customWidth="1"/>
    <col min="7675" max="7675" width="10.7109375" customWidth="1"/>
    <col min="7676" max="7676" width="63.7109375" customWidth="1"/>
    <col min="7677" max="7677" width="10.7109375" customWidth="1"/>
    <col min="7678" max="7678" width="6.7109375" customWidth="1"/>
    <col min="7679" max="7679" width="14.7109375" customWidth="1"/>
    <col min="7680" max="7680" width="12.7109375" customWidth="1"/>
    <col min="7681" max="7681" width="13.7109375" customWidth="1"/>
    <col min="7682" max="7682" width="12.7109375" customWidth="1"/>
    <col min="7683" max="7683" width="11.5703125" bestFit="1" customWidth="1"/>
    <col min="7929" max="7929" width="7" customWidth="1"/>
    <col min="7930" max="7930" width="16.7109375" customWidth="1"/>
    <col min="7931" max="7931" width="10.7109375" customWidth="1"/>
    <col min="7932" max="7932" width="63.7109375" customWidth="1"/>
    <col min="7933" max="7933" width="10.7109375" customWidth="1"/>
    <col min="7934" max="7934" width="6.7109375" customWidth="1"/>
    <col min="7935" max="7935" width="14.7109375" customWidth="1"/>
    <col min="7936" max="7936" width="12.7109375" customWidth="1"/>
    <col min="7937" max="7937" width="13.7109375" customWidth="1"/>
    <col min="7938" max="7938" width="12.7109375" customWidth="1"/>
    <col min="7939" max="7939" width="11.5703125" bestFit="1" customWidth="1"/>
    <col min="8185" max="8185" width="7" customWidth="1"/>
    <col min="8186" max="8186" width="16.7109375" customWidth="1"/>
    <col min="8187" max="8187" width="10.7109375" customWidth="1"/>
    <col min="8188" max="8188" width="63.7109375" customWidth="1"/>
    <col min="8189" max="8189" width="10.7109375" customWidth="1"/>
    <col min="8190" max="8190" width="6.7109375" customWidth="1"/>
    <col min="8191" max="8191" width="14.7109375" customWidth="1"/>
    <col min="8192" max="8192" width="12.7109375" customWidth="1"/>
    <col min="8193" max="8193" width="13.7109375" customWidth="1"/>
    <col min="8194" max="8194" width="12.7109375" customWidth="1"/>
    <col min="8195" max="8195" width="11.5703125" bestFit="1" customWidth="1"/>
    <col min="8441" max="8441" width="7" customWidth="1"/>
    <col min="8442" max="8442" width="16.7109375" customWidth="1"/>
    <col min="8443" max="8443" width="10.7109375" customWidth="1"/>
    <col min="8444" max="8444" width="63.7109375" customWidth="1"/>
    <col min="8445" max="8445" width="10.7109375" customWidth="1"/>
    <col min="8446" max="8446" width="6.7109375" customWidth="1"/>
    <col min="8447" max="8447" width="14.7109375" customWidth="1"/>
    <col min="8448" max="8448" width="12.7109375" customWidth="1"/>
    <col min="8449" max="8449" width="13.7109375" customWidth="1"/>
    <col min="8450" max="8450" width="12.7109375" customWidth="1"/>
    <col min="8451" max="8451" width="11.5703125" bestFit="1" customWidth="1"/>
    <col min="8697" max="8697" width="7" customWidth="1"/>
    <col min="8698" max="8698" width="16.7109375" customWidth="1"/>
    <col min="8699" max="8699" width="10.7109375" customWidth="1"/>
    <col min="8700" max="8700" width="63.7109375" customWidth="1"/>
    <col min="8701" max="8701" width="10.7109375" customWidth="1"/>
    <col min="8702" max="8702" width="6.7109375" customWidth="1"/>
    <col min="8703" max="8703" width="14.7109375" customWidth="1"/>
    <col min="8704" max="8704" width="12.7109375" customWidth="1"/>
    <col min="8705" max="8705" width="13.7109375" customWidth="1"/>
    <col min="8706" max="8706" width="12.7109375" customWidth="1"/>
    <col min="8707" max="8707" width="11.5703125" bestFit="1" customWidth="1"/>
    <col min="8953" max="8953" width="7" customWidth="1"/>
    <col min="8954" max="8954" width="16.7109375" customWidth="1"/>
    <col min="8955" max="8955" width="10.7109375" customWidth="1"/>
    <col min="8956" max="8956" width="63.7109375" customWidth="1"/>
    <col min="8957" max="8957" width="10.7109375" customWidth="1"/>
    <col min="8958" max="8958" width="6.7109375" customWidth="1"/>
    <col min="8959" max="8959" width="14.7109375" customWidth="1"/>
    <col min="8960" max="8960" width="12.7109375" customWidth="1"/>
    <col min="8961" max="8961" width="13.7109375" customWidth="1"/>
    <col min="8962" max="8962" width="12.7109375" customWidth="1"/>
    <col min="8963" max="8963" width="11.5703125" bestFit="1" customWidth="1"/>
    <col min="9209" max="9209" width="7" customWidth="1"/>
    <col min="9210" max="9210" width="16.7109375" customWidth="1"/>
    <col min="9211" max="9211" width="10.7109375" customWidth="1"/>
    <col min="9212" max="9212" width="63.7109375" customWidth="1"/>
    <col min="9213" max="9213" width="10.7109375" customWidth="1"/>
    <col min="9214" max="9214" width="6.7109375" customWidth="1"/>
    <col min="9215" max="9215" width="14.7109375" customWidth="1"/>
    <col min="9216" max="9216" width="12.7109375" customWidth="1"/>
    <col min="9217" max="9217" width="13.7109375" customWidth="1"/>
    <col min="9218" max="9218" width="12.7109375" customWidth="1"/>
    <col min="9219" max="9219" width="11.5703125" bestFit="1" customWidth="1"/>
    <col min="9465" max="9465" width="7" customWidth="1"/>
    <col min="9466" max="9466" width="16.7109375" customWidth="1"/>
    <col min="9467" max="9467" width="10.7109375" customWidth="1"/>
    <col min="9468" max="9468" width="63.7109375" customWidth="1"/>
    <col min="9469" max="9469" width="10.7109375" customWidth="1"/>
    <col min="9470" max="9470" width="6.7109375" customWidth="1"/>
    <col min="9471" max="9471" width="14.7109375" customWidth="1"/>
    <col min="9472" max="9472" width="12.7109375" customWidth="1"/>
    <col min="9473" max="9473" width="13.7109375" customWidth="1"/>
    <col min="9474" max="9474" width="12.7109375" customWidth="1"/>
    <col min="9475" max="9475" width="11.5703125" bestFit="1" customWidth="1"/>
    <col min="9721" max="9721" width="7" customWidth="1"/>
    <col min="9722" max="9722" width="16.7109375" customWidth="1"/>
    <col min="9723" max="9723" width="10.7109375" customWidth="1"/>
    <col min="9724" max="9724" width="63.7109375" customWidth="1"/>
    <col min="9725" max="9725" width="10.7109375" customWidth="1"/>
    <col min="9726" max="9726" width="6.7109375" customWidth="1"/>
    <col min="9727" max="9727" width="14.7109375" customWidth="1"/>
    <col min="9728" max="9728" width="12.7109375" customWidth="1"/>
    <col min="9729" max="9729" width="13.7109375" customWidth="1"/>
    <col min="9730" max="9730" width="12.7109375" customWidth="1"/>
    <col min="9731" max="9731" width="11.5703125" bestFit="1" customWidth="1"/>
    <col min="9977" max="9977" width="7" customWidth="1"/>
    <col min="9978" max="9978" width="16.7109375" customWidth="1"/>
    <col min="9979" max="9979" width="10.7109375" customWidth="1"/>
    <col min="9980" max="9980" width="63.7109375" customWidth="1"/>
    <col min="9981" max="9981" width="10.7109375" customWidth="1"/>
    <col min="9982" max="9982" width="6.7109375" customWidth="1"/>
    <col min="9983" max="9983" width="14.7109375" customWidth="1"/>
    <col min="9984" max="9984" width="12.7109375" customWidth="1"/>
    <col min="9985" max="9985" width="13.7109375" customWidth="1"/>
    <col min="9986" max="9986" width="12.7109375" customWidth="1"/>
    <col min="9987" max="9987" width="11.5703125" bestFit="1" customWidth="1"/>
    <col min="10233" max="10233" width="7" customWidth="1"/>
    <col min="10234" max="10234" width="16.7109375" customWidth="1"/>
    <col min="10235" max="10235" width="10.7109375" customWidth="1"/>
    <col min="10236" max="10236" width="63.7109375" customWidth="1"/>
    <col min="10237" max="10237" width="10.7109375" customWidth="1"/>
    <col min="10238" max="10238" width="6.7109375" customWidth="1"/>
    <col min="10239" max="10239" width="14.7109375" customWidth="1"/>
    <col min="10240" max="10240" width="12.7109375" customWidth="1"/>
    <col min="10241" max="10241" width="13.7109375" customWidth="1"/>
    <col min="10242" max="10242" width="12.7109375" customWidth="1"/>
    <col min="10243" max="10243" width="11.5703125" bestFit="1" customWidth="1"/>
    <col min="10489" max="10489" width="7" customWidth="1"/>
    <col min="10490" max="10490" width="16.7109375" customWidth="1"/>
    <col min="10491" max="10491" width="10.7109375" customWidth="1"/>
    <col min="10492" max="10492" width="63.7109375" customWidth="1"/>
    <col min="10493" max="10493" width="10.7109375" customWidth="1"/>
    <col min="10494" max="10494" width="6.7109375" customWidth="1"/>
    <col min="10495" max="10495" width="14.7109375" customWidth="1"/>
    <col min="10496" max="10496" width="12.7109375" customWidth="1"/>
    <col min="10497" max="10497" width="13.7109375" customWidth="1"/>
    <col min="10498" max="10498" width="12.7109375" customWidth="1"/>
    <col min="10499" max="10499" width="11.5703125" bestFit="1" customWidth="1"/>
    <col min="10745" max="10745" width="7" customWidth="1"/>
    <col min="10746" max="10746" width="16.7109375" customWidth="1"/>
    <col min="10747" max="10747" width="10.7109375" customWidth="1"/>
    <col min="10748" max="10748" width="63.7109375" customWidth="1"/>
    <col min="10749" max="10749" width="10.7109375" customWidth="1"/>
    <col min="10750" max="10750" width="6.7109375" customWidth="1"/>
    <col min="10751" max="10751" width="14.7109375" customWidth="1"/>
    <col min="10752" max="10752" width="12.7109375" customWidth="1"/>
    <col min="10753" max="10753" width="13.7109375" customWidth="1"/>
    <col min="10754" max="10754" width="12.7109375" customWidth="1"/>
    <col min="10755" max="10755" width="11.5703125" bestFit="1" customWidth="1"/>
    <col min="11001" max="11001" width="7" customWidth="1"/>
    <col min="11002" max="11002" width="16.7109375" customWidth="1"/>
    <col min="11003" max="11003" width="10.7109375" customWidth="1"/>
    <col min="11004" max="11004" width="63.7109375" customWidth="1"/>
    <col min="11005" max="11005" width="10.7109375" customWidth="1"/>
    <col min="11006" max="11006" width="6.7109375" customWidth="1"/>
    <col min="11007" max="11007" width="14.7109375" customWidth="1"/>
    <col min="11008" max="11008" width="12.7109375" customWidth="1"/>
    <col min="11009" max="11009" width="13.7109375" customWidth="1"/>
    <col min="11010" max="11010" width="12.7109375" customWidth="1"/>
    <col min="11011" max="11011" width="11.5703125" bestFit="1" customWidth="1"/>
    <col min="11257" max="11257" width="7" customWidth="1"/>
    <col min="11258" max="11258" width="16.7109375" customWidth="1"/>
    <col min="11259" max="11259" width="10.7109375" customWidth="1"/>
    <col min="11260" max="11260" width="63.7109375" customWidth="1"/>
    <col min="11261" max="11261" width="10.7109375" customWidth="1"/>
    <col min="11262" max="11262" width="6.7109375" customWidth="1"/>
    <col min="11263" max="11263" width="14.7109375" customWidth="1"/>
    <col min="11264" max="11264" width="12.7109375" customWidth="1"/>
    <col min="11265" max="11265" width="13.7109375" customWidth="1"/>
    <col min="11266" max="11266" width="12.7109375" customWidth="1"/>
    <col min="11267" max="11267" width="11.5703125" bestFit="1" customWidth="1"/>
    <col min="11513" max="11513" width="7" customWidth="1"/>
    <col min="11514" max="11514" width="16.7109375" customWidth="1"/>
    <col min="11515" max="11515" width="10.7109375" customWidth="1"/>
    <col min="11516" max="11516" width="63.7109375" customWidth="1"/>
    <col min="11517" max="11517" width="10.7109375" customWidth="1"/>
    <col min="11518" max="11518" width="6.7109375" customWidth="1"/>
    <col min="11519" max="11519" width="14.7109375" customWidth="1"/>
    <col min="11520" max="11520" width="12.7109375" customWidth="1"/>
    <col min="11521" max="11521" width="13.7109375" customWidth="1"/>
    <col min="11522" max="11522" width="12.7109375" customWidth="1"/>
    <col min="11523" max="11523" width="11.5703125" bestFit="1" customWidth="1"/>
    <col min="11769" max="11769" width="7" customWidth="1"/>
    <col min="11770" max="11770" width="16.7109375" customWidth="1"/>
    <col min="11771" max="11771" width="10.7109375" customWidth="1"/>
    <col min="11772" max="11772" width="63.7109375" customWidth="1"/>
    <col min="11773" max="11773" width="10.7109375" customWidth="1"/>
    <col min="11774" max="11774" width="6.7109375" customWidth="1"/>
    <col min="11775" max="11775" width="14.7109375" customWidth="1"/>
    <col min="11776" max="11776" width="12.7109375" customWidth="1"/>
    <col min="11777" max="11777" width="13.7109375" customWidth="1"/>
    <col min="11778" max="11778" width="12.7109375" customWidth="1"/>
    <col min="11779" max="11779" width="11.5703125" bestFit="1" customWidth="1"/>
    <col min="12025" max="12025" width="7" customWidth="1"/>
    <col min="12026" max="12026" width="16.7109375" customWidth="1"/>
    <col min="12027" max="12027" width="10.7109375" customWidth="1"/>
    <col min="12028" max="12028" width="63.7109375" customWidth="1"/>
    <col min="12029" max="12029" width="10.7109375" customWidth="1"/>
    <col min="12030" max="12030" width="6.7109375" customWidth="1"/>
    <col min="12031" max="12031" width="14.7109375" customWidth="1"/>
    <col min="12032" max="12032" width="12.7109375" customWidth="1"/>
    <col min="12033" max="12033" width="13.7109375" customWidth="1"/>
    <col min="12034" max="12034" width="12.7109375" customWidth="1"/>
    <col min="12035" max="12035" width="11.5703125" bestFit="1" customWidth="1"/>
    <col min="12281" max="12281" width="7" customWidth="1"/>
    <col min="12282" max="12282" width="16.7109375" customWidth="1"/>
    <col min="12283" max="12283" width="10.7109375" customWidth="1"/>
    <col min="12284" max="12284" width="63.7109375" customWidth="1"/>
    <col min="12285" max="12285" width="10.7109375" customWidth="1"/>
    <col min="12286" max="12286" width="6.7109375" customWidth="1"/>
    <col min="12287" max="12287" width="14.7109375" customWidth="1"/>
    <col min="12288" max="12288" width="12.7109375" customWidth="1"/>
    <col min="12289" max="12289" width="13.7109375" customWidth="1"/>
    <col min="12290" max="12290" width="12.7109375" customWidth="1"/>
    <col min="12291" max="12291" width="11.5703125" bestFit="1" customWidth="1"/>
    <col min="12537" max="12537" width="7" customWidth="1"/>
    <col min="12538" max="12538" width="16.7109375" customWidth="1"/>
    <col min="12539" max="12539" width="10.7109375" customWidth="1"/>
    <col min="12540" max="12540" width="63.7109375" customWidth="1"/>
    <col min="12541" max="12541" width="10.7109375" customWidth="1"/>
    <col min="12542" max="12542" width="6.7109375" customWidth="1"/>
    <col min="12543" max="12543" width="14.7109375" customWidth="1"/>
    <col min="12544" max="12544" width="12.7109375" customWidth="1"/>
    <col min="12545" max="12545" width="13.7109375" customWidth="1"/>
    <col min="12546" max="12546" width="12.7109375" customWidth="1"/>
    <col min="12547" max="12547" width="11.5703125" bestFit="1" customWidth="1"/>
    <col min="12793" max="12793" width="7" customWidth="1"/>
    <col min="12794" max="12794" width="16.7109375" customWidth="1"/>
    <col min="12795" max="12795" width="10.7109375" customWidth="1"/>
    <col min="12796" max="12796" width="63.7109375" customWidth="1"/>
    <col min="12797" max="12797" width="10.7109375" customWidth="1"/>
    <col min="12798" max="12798" width="6.7109375" customWidth="1"/>
    <col min="12799" max="12799" width="14.7109375" customWidth="1"/>
    <col min="12800" max="12800" width="12.7109375" customWidth="1"/>
    <col min="12801" max="12801" width="13.7109375" customWidth="1"/>
    <col min="12802" max="12802" width="12.7109375" customWidth="1"/>
    <col min="12803" max="12803" width="11.5703125" bestFit="1" customWidth="1"/>
    <col min="13049" max="13049" width="7" customWidth="1"/>
    <col min="13050" max="13050" width="16.7109375" customWidth="1"/>
    <col min="13051" max="13051" width="10.7109375" customWidth="1"/>
    <col min="13052" max="13052" width="63.7109375" customWidth="1"/>
    <col min="13053" max="13053" width="10.7109375" customWidth="1"/>
    <col min="13054" max="13054" width="6.7109375" customWidth="1"/>
    <col min="13055" max="13055" width="14.7109375" customWidth="1"/>
    <col min="13056" max="13056" width="12.7109375" customWidth="1"/>
    <col min="13057" max="13057" width="13.7109375" customWidth="1"/>
    <col min="13058" max="13058" width="12.7109375" customWidth="1"/>
    <col min="13059" max="13059" width="11.5703125" bestFit="1" customWidth="1"/>
    <col min="13305" max="13305" width="7" customWidth="1"/>
    <col min="13306" max="13306" width="16.7109375" customWidth="1"/>
    <col min="13307" max="13307" width="10.7109375" customWidth="1"/>
    <col min="13308" max="13308" width="63.7109375" customWidth="1"/>
    <col min="13309" max="13309" width="10.7109375" customWidth="1"/>
    <col min="13310" max="13310" width="6.7109375" customWidth="1"/>
    <col min="13311" max="13311" width="14.7109375" customWidth="1"/>
    <col min="13312" max="13312" width="12.7109375" customWidth="1"/>
    <col min="13313" max="13313" width="13.7109375" customWidth="1"/>
    <col min="13314" max="13314" width="12.7109375" customWidth="1"/>
    <col min="13315" max="13315" width="11.5703125" bestFit="1" customWidth="1"/>
    <col min="13561" max="13561" width="7" customWidth="1"/>
    <col min="13562" max="13562" width="16.7109375" customWidth="1"/>
    <col min="13563" max="13563" width="10.7109375" customWidth="1"/>
    <col min="13564" max="13564" width="63.7109375" customWidth="1"/>
    <col min="13565" max="13565" width="10.7109375" customWidth="1"/>
    <col min="13566" max="13566" width="6.7109375" customWidth="1"/>
    <col min="13567" max="13567" width="14.7109375" customWidth="1"/>
    <col min="13568" max="13568" width="12.7109375" customWidth="1"/>
    <col min="13569" max="13569" width="13.7109375" customWidth="1"/>
    <col min="13570" max="13570" width="12.7109375" customWidth="1"/>
    <col min="13571" max="13571" width="11.5703125" bestFit="1" customWidth="1"/>
    <col min="13817" max="13817" width="7" customWidth="1"/>
    <col min="13818" max="13818" width="16.7109375" customWidth="1"/>
    <col min="13819" max="13819" width="10.7109375" customWidth="1"/>
    <col min="13820" max="13820" width="63.7109375" customWidth="1"/>
    <col min="13821" max="13821" width="10.7109375" customWidth="1"/>
    <col min="13822" max="13822" width="6.7109375" customWidth="1"/>
    <col min="13823" max="13823" width="14.7109375" customWidth="1"/>
    <col min="13824" max="13824" width="12.7109375" customWidth="1"/>
    <col min="13825" max="13825" width="13.7109375" customWidth="1"/>
    <col min="13826" max="13826" width="12.7109375" customWidth="1"/>
    <col min="13827" max="13827" width="11.5703125" bestFit="1" customWidth="1"/>
    <col min="14073" max="14073" width="7" customWidth="1"/>
    <col min="14074" max="14074" width="16.7109375" customWidth="1"/>
    <col min="14075" max="14075" width="10.7109375" customWidth="1"/>
    <col min="14076" max="14076" width="63.7109375" customWidth="1"/>
    <col min="14077" max="14077" width="10.7109375" customWidth="1"/>
    <col min="14078" max="14078" width="6.7109375" customWidth="1"/>
    <col min="14079" max="14079" width="14.7109375" customWidth="1"/>
    <col min="14080" max="14080" width="12.7109375" customWidth="1"/>
    <col min="14081" max="14081" width="13.7109375" customWidth="1"/>
    <col min="14082" max="14082" width="12.7109375" customWidth="1"/>
    <col min="14083" max="14083" width="11.5703125" bestFit="1" customWidth="1"/>
    <col min="14329" max="14329" width="7" customWidth="1"/>
    <col min="14330" max="14330" width="16.7109375" customWidth="1"/>
    <col min="14331" max="14331" width="10.7109375" customWidth="1"/>
    <col min="14332" max="14332" width="63.7109375" customWidth="1"/>
    <col min="14333" max="14333" width="10.7109375" customWidth="1"/>
    <col min="14334" max="14334" width="6.7109375" customWidth="1"/>
    <col min="14335" max="14335" width="14.7109375" customWidth="1"/>
    <col min="14336" max="14336" width="12.7109375" customWidth="1"/>
    <col min="14337" max="14337" width="13.7109375" customWidth="1"/>
    <col min="14338" max="14338" width="12.7109375" customWidth="1"/>
    <col min="14339" max="14339" width="11.5703125" bestFit="1" customWidth="1"/>
    <col min="14585" max="14585" width="7" customWidth="1"/>
    <col min="14586" max="14586" width="16.7109375" customWidth="1"/>
    <col min="14587" max="14587" width="10.7109375" customWidth="1"/>
    <col min="14588" max="14588" width="63.7109375" customWidth="1"/>
    <col min="14589" max="14589" width="10.7109375" customWidth="1"/>
    <col min="14590" max="14590" width="6.7109375" customWidth="1"/>
    <col min="14591" max="14591" width="14.7109375" customWidth="1"/>
    <col min="14592" max="14592" width="12.7109375" customWidth="1"/>
    <col min="14593" max="14593" width="13.7109375" customWidth="1"/>
    <col min="14594" max="14594" width="12.7109375" customWidth="1"/>
    <col min="14595" max="14595" width="11.5703125" bestFit="1" customWidth="1"/>
    <col min="14841" max="14841" width="7" customWidth="1"/>
    <col min="14842" max="14842" width="16.7109375" customWidth="1"/>
    <col min="14843" max="14843" width="10.7109375" customWidth="1"/>
    <col min="14844" max="14844" width="63.7109375" customWidth="1"/>
    <col min="14845" max="14845" width="10.7109375" customWidth="1"/>
    <col min="14846" max="14846" width="6.7109375" customWidth="1"/>
    <col min="14847" max="14847" width="14.7109375" customWidth="1"/>
    <col min="14848" max="14848" width="12.7109375" customWidth="1"/>
    <col min="14849" max="14849" width="13.7109375" customWidth="1"/>
    <col min="14850" max="14850" width="12.7109375" customWidth="1"/>
    <col min="14851" max="14851" width="11.5703125" bestFit="1" customWidth="1"/>
    <col min="15097" max="15097" width="7" customWidth="1"/>
    <col min="15098" max="15098" width="16.7109375" customWidth="1"/>
    <col min="15099" max="15099" width="10.7109375" customWidth="1"/>
    <col min="15100" max="15100" width="63.7109375" customWidth="1"/>
    <col min="15101" max="15101" width="10.7109375" customWidth="1"/>
    <col min="15102" max="15102" width="6.7109375" customWidth="1"/>
    <col min="15103" max="15103" width="14.7109375" customWidth="1"/>
    <col min="15104" max="15104" width="12.7109375" customWidth="1"/>
    <col min="15105" max="15105" width="13.7109375" customWidth="1"/>
    <col min="15106" max="15106" width="12.7109375" customWidth="1"/>
    <col min="15107" max="15107" width="11.5703125" bestFit="1" customWidth="1"/>
    <col min="15353" max="15353" width="7" customWidth="1"/>
    <col min="15354" max="15354" width="16.7109375" customWidth="1"/>
    <col min="15355" max="15355" width="10.7109375" customWidth="1"/>
    <col min="15356" max="15356" width="63.7109375" customWidth="1"/>
    <col min="15357" max="15357" width="10.7109375" customWidth="1"/>
    <col min="15358" max="15358" width="6.7109375" customWidth="1"/>
    <col min="15359" max="15359" width="14.7109375" customWidth="1"/>
    <col min="15360" max="15360" width="12.7109375" customWidth="1"/>
    <col min="15361" max="15361" width="13.7109375" customWidth="1"/>
    <col min="15362" max="15362" width="12.7109375" customWidth="1"/>
    <col min="15363" max="15363" width="11.5703125" bestFit="1" customWidth="1"/>
    <col min="15609" max="15609" width="7" customWidth="1"/>
    <col min="15610" max="15610" width="16.7109375" customWidth="1"/>
    <col min="15611" max="15611" width="10.7109375" customWidth="1"/>
    <col min="15612" max="15612" width="63.7109375" customWidth="1"/>
    <col min="15613" max="15613" width="10.7109375" customWidth="1"/>
    <col min="15614" max="15614" width="6.7109375" customWidth="1"/>
    <col min="15615" max="15615" width="14.7109375" customWidth="1"/>
    <col min="15616" max="15616" width="12.7109375" customWidth="1"/>
    <col min="15617" max="15617" width="13.7109375" customWidth="1"/>
    <col min="15618" max="15618" width="12.7109375" customWidth="1"/>
    <col min="15619" max="15619" width="11.5703125" bestFit="1" customWidth="1"/>
    <col min="15865" max="15865" width="7" customWidth="1"/>
    <col min="15866" max="15866" width="16.7109375" customWidth="1"/>
    <col min="15867" max="15867" width="10.7109375" customWidth="1"/>
    <col min="15868" max="15868" width="63.7109375" customWidth="1"/>
    <col min="15869" max="15869" width="10.7109375" customWidth="1"/>
    <col min="15870" max="15870" width="6.7109375" customWidth="1"/>
    <col min="15871" max="15871" width="14.7109375" customWidth="1"/>
    <col min="15872" max="15872" width="12.7109375" customWidth="1"/>
    <col min="15873" max="15873" width="13.7109375" customWidth="1"/>
    <col min="15874" max="15874" width="12.7109375" customWidth="1"/>
    <col min="15875" max="15875" width="11.5703125" bestFit="1" customWidth="1"/>
    <col min="16121" max="16121" width="7" customWidth="1"/>
    <col min="16122" max="16122" width="16.7109375" customWidth="1"/>
    <col min="16123" max="16123" width="10.7109375" customWidth="1"/>
    <col min="16124" max="16124" width="63.7109375" customWidth="1"/>
    <col min="16125" max="16125" width="10.7109375" customWidth="1"/>
    <col min="16126" max="16126" width="6.7109375" customWidth="1"/>
    <col min="16127" max="16127" width="14.7109375" customWidth="1"/>
    <col min="16128" max="16128" width="12.7109375" customWidth="1"/>
    <col min="16129" max="16129" width="13.7109375" customWidth="1"/>
    <col min="16130" max="16130" width="12.7109375" customWidth="1"/>
    <col min="16131" max="16131" width="11.5703125" bestFit="1" customWidth="1"/>
  </cols>
  <sheetData>
    <row r="1" spans="1:6" ht="42.75" customHeight="1" x14ac:dyDescent="0.3">
      <c r="B1" s="252" t="s">
        <v>35</v>
      </c>
      <c r="C1" s="252"/>
      <c r="D1" s="252"/>
      <c r="E1" s="252"/>
      <c r="F1" s="4"/>
    </row>
    <row r="2" spans="1:6" s="1" customFormat="1" ht="16.5" x14ac:dyDescent="0.35">
      <c r="A2"/>
      <c r="B2" s="98"/>
      <c r="C2" s="3"/>
      <c r="D2" s="4"/>
      <c r="E2" s="6"/>
      <c r="F2" s="4"/>
    </row>
    <row r="3" spans="1:6" s="1" customFormat="1" ht="16.5" x14ac:dyDescent="0.35">
      <c r="A3"/>
      <c r="B3" s="98" t="s">
        <v>179</v>
      </c>
      <c r="C3" s="3"/>
      <c r="D3" s="4"/>
      <c r="E3" s="6"/>
      <c r="F3" s="4"/>
    </row>
    <row r="4" spans="1:6" s="1" customFormat="1" ht="16.5" x14ac:dyDescent="0.35">
      <c r="A4"/>
      <c r="B4" s="3" t="s">
        <v>180</v>
      </c>
      <c r="C4" s="3"/>
      <c r="D4" s="4"/>
      <c r="E4" s="6"/>
      <c r="F4" s="4"/>
    </row>
    <row r="5" spans="1:6" s="1" customFormat="1" ht="16.5" x14ac:dyDescent="0.35">
      <c r="A5"/>
      <c r="B5" s="3" t="s">
        <v>58</v>
      </c>
      <c r="C5" s="3"/>
      <c r="D5" s="4"/>
      <c r="E5" s="6"/>
      <c r="F5" s="4"/>
    </row>
    <row r="6" spans="1:6" s="1" customFormat="1" ht="16.5" x14ac:dyDescent="0.35">
      <c r="A6"/>
      <c r="B6" s="3" t="s">
        <v>181</v>
      </c>
      <c r="C6" s="3"/>
      <c r="D6" s="4"/>
      <c r="E6" s="6"/>
      <c r="F6" s="4"/>
    </row>
    <row r="7" spans="1:6" s="1" customFormat="1" ht="16.5" x14ac:dyDescent="0.35">
      <c r="A7"/>
      <c r="B7" s="3" t="s">
        <v>182</v>
      </c>
      <c r="C7" s="3"/>
      <c r="D7" s="4"/>
      <c r="E7" s="6"/>
      <c r="F7" s="4"/>
    </row>
    <row r="8" spans="1:6" s="1" customFormat="1" ht="11.25" customHeight="1" thickBot="1" x14ac:dyDescent="0.4">
      <c r="A8"/>
      <c r="B8" s="3"/>
      <c r="C8" s="3"/>
      <c r="D8" s="4"/>
      <c r="E8" s="6"/>
      <c r="F8" s="4"/>
    </row>
    <row r="9" spans="1:6" s="1" customFormat="1" ht="17.25" thickBot="1" x14ac:dyDescent="0.4">
      <c r="A9"/>
      <c r="B9" s="106" t="s">
        <v>38</v>
      </c>
      <c r="C9" s="106" t="s">
        <v>36</v>
      </c>
      <c r="D9" s="107" t="s">
        <v>37</v>
      </c>
      <c r="E9" s="108" t="s">
        <v>40</v>
      </c>
      <c r="F9" s="4"/>
    </row>
    <row r="10" spans="1:6" s="1" customFormat="1" ht="16.5" x14ac:dyDescent="0.35">
      <c r="A10"/>
      <c r="B10" s="92"/>
      <c r="C10" s="92"/>
      <c r="D10" s="102"/>
      <c r="E10" s="93"/>
      <c r="F10" s="4"/>
    </row>
    <row r="11" spans="1:6" s="1" customFormat="1" ht="16.5" x14ac:dyDescent="0.35">
      <c r="A11"/>
      <c r="B11" s="103"/>
      <c r="C11" s="92"/>
      <c r="D11" s="102"/>
      <c r="E11" s="93"/>
      <c r="F11" s="4"/>
    </row>
    <row r="12" spans="1:6" s="1" customFormat="1" ht="16.5" x14ac:dyDescent="0.35">
      <c r="A12"/>
      <c r="B12" s="103">
        <v>1</v>
      </c>
      <c r="C12" s="92" t="s">
        <v>183</v>
      </c>
      <c r="D12" s="102">
        <v>2446.4</v>
      </c>
      <c r="E12" s="93">
        <f>'Trecho I'!J67</f>
        <v>142659.56265599997</v>
      </c>
      <c r="F12" s="4"/>
    </row>
    <row r="13" spans="1:6" s="1" customFormat="1" ht="16.5" x14ac:dyDescent="0.35">
      <c r="A13"/>
      <c r="B13" s="103"/>
      <c r="C13" s="92"/>
      <c r="D13" s="102"/>
      <c r="E13" s="93"/>
      <c r="F13" s="4"/>
    </row>
    <row r="14" spans="1:6" s="1" customFormat="1" ht="16.5" x14ac:dyDescent="0.35">
      <c r="A14"/>
      <c r="B14" s="103">
        <v>2</v>
      </c>
      <c r="C14" s="92" t="s">
        <v>184</v>
      </c>
      <c r="D14" s="102">
        <v>2460.6999999999998</v>
      </c>
      <c r="E14" s="93">
        <f>'Trecho II'!J67</f>
        <v>149903.07312399999</v>
      </c>
      <c r="F14" s="4"/>
    </row>
    <row r="15" spans="1:6" s="1" customFormat="1" ht="16.5" x14ac:dyDescent="0.35">
      <c r="A15"/>
      <c r="B15" s="103"/>
      <c r="C15" s="92"/>
      <c r="D15" s="102"/>
      <c r="E15" s="93"/>
      <c r="F15" s="4"/>
    </row>
    <row r="16" spans="1:6" s="1" customFormat="1" ht="16.5" x14ac:dyDescent="0.35">
      <c r="A16"/>
      <c r="B16" s="103"/>
      <c r="C16" s="92"/>
      <c r="D16" s="102"/>
      <c r="E16" s="93"/>
      <c r="F16" s="4"/>
    </row>
    <row r="17" spans="1:8" s="1" customFormat="1" ht="16.5" x14ac:dyDescent="0.35">
      <c r="A17"/>
      <c r="B17" s="103"/>
      <c r="C17" s="92"/>
      <c r="D17" s="102"/>
      <c r="E17" s="93"/>
      <c r="F17" s="4"/>
    </row>
    <row r="18" spans="1:8" s="1" customFormat="1" ht="16.5" x14ac:dyDescent="0.35">
      <c r="A18"/>
      <c r="B18" s="103"/>
      <c r="C18" s="92"/>
      <c r="D18" s="102"/>
      <c r="E18" s="93"/>
      <c r="F18" s="4"/>
    </row>
    <row r="19" spans="1:8" s="1" customFormat="1" ht="16.5" x14ac:dyDescent="0.35">
      <c r="A19"/>
      <c r="B19" s="103"/>
      <c r="C19" s="92"/>
      <c r="D19" s="102"/>
      <c r="E19" s="93"/>
      <c r="F19" s="4"/>
    </row>
    <row r="20" spans="1:8" s="1" customFormat="1" ht="16.5" x14ac:dyDescent="0.35">
      <c r="A20"/>
      <c r="B20" s="103"/>
      <c r="C20" s="92"/>
      <c r="D20" s="102"/>
      <c r="E20" s="93"/>
      <c r="F20" s="4"/>
    </row>
    <row r="21" spans="1:8" s="1" customFormat="1" ht="16.5" x14ac:dyDescent="0.35">
      <c r="A21"/>
      <c r="B21" s="103"/>
      <c r="C21" s="92"/>
      <c r="D21" s="102"/>
      <c r="E21" s="93"/>
      <c r="F21" s="4"/>
    </row>
    <row r="22" spans="1:8" s="1" customFormat="1" ht="16.5" x14ac:dyDescent="0.35">
      <c r="A22"/>
      <c r="B22" s="103"/>
      <c r="C22" s="92"/>
      <c r="D22" s="102"/>
      <c r="E22" s="93"/>
      <c r="F22" s="4"/>
    </row>
    <row r="23" spans="1:8" s="1" customFormat="1" ht="17.25" thickBot="1" x14ac:dyDescent="0.4">
      <c r="A23"/>
      <c r="B23" s="103"/>
      <c r="C23" s="92"/>
      <c r="D23" s="102"/>
      <c r="E23" s="93"/>
      <c r="F23" s="4"/>
      <c r="H23"/>
    </row>
    <row r="24" spans="1:8" s="1" customFormat="1" ht="17.25" thickBot="1" x14ac:dyDescent="0.4">
      <c r="A24"/>
      <c r="B24" s="104"/>
      <c r="C24" s="109" t="s">
        <v>39</v>
      </c>
      <c r="D24" s="105">
        <f>SUM(D10:D22)</f>
        <v>4907.1000000000004</v>
      </c>
      <c r="E24" s="101">
        <f>SUM(E10:E23)</f>
        <v>292562.63577999995</v>
      </c>
      <c r="H24"/>
    </row>
    <row r="25" spans="1:8" s="1" customFormat="1" ht="15" x14ac:dyDescent="0.3">
      <c r="A25"/>
      <c r="B25" s="17" t="s">
        <v>0</v>
      </c>
      <c r="C25" s="251" t="s">
        <v>196</v>
      </c>
      <c r="D25" s="251"/>
      <c r="E25" s="7"/>
      <c r="H25"/>
    </row>
    <row r="26" spans="1:8" s="1" customFormat="1" ht="16.5" x14ac:dyDescent="0.35">
      <c r="A26"/>
      <c r="B26" s="3"/>
      <c r="C26" s="17"/>
      <c r="D26" s="19"/>
      <c r="E26" s="47"/>
      <c r="H26"/>
    </row>
    <row r="27" spans="1:8" s="1" customFormat="1" ht="16.5" x14ac:dyDescent="0.35">
      <c r="A27"/>
      <c r="B27" s="3"/>
      <c r="C27" s="17"/>
      <c r="D27" s="19"/>
      <c r="E27" s="47"/>
      <c r="H27"/>
    </row>
    <row r="28" spans="1:8" s="1" customFormat="1" ht="16.5" x14ac:dyDescent="0.35">
      <c r="A28"/>
      <c r="B28" s="3"/>
      <c r="C28" s="17"/>
      <c r="D28" s="19"/>
      <c r="E28" s="47"/>
      <c r="F28" s="69"/>
      <c r="H28"/>
    </row>
    <row r="29" spans="1:8" s="1" customFormat="1" ht="16.5" x14ac:dyDescent="0.35">
      <c r="A29"/>
      <c r="B29" s="3"/>
      <c r="C29" s="95" t="s">
        <v>21</v>
      </c>
      <c r="D29" s="47"/>
      <c r="E29" s="47"/>
      <c r="F29" s="47"/>
      <c r="H29"/>
    </row>
    <row r="30" spans="1:8" s="1" customFormat="1" ht="16.5" x14ac:dyDescent="0.35">
      <c r="A30"/>
      <c r="B30" s="3"/>
      <c r="C30" s="96" t="s">
        <v>22</v>
      </c>
      <c r="D30" s="99"/>
      <c r="E30" s="99"/>
      <c r="F30" s="99"/>
      <c r="H30"/>
    </row>
    <row r="31" spans="1:8" s="1" customFormat="1" ht="15" x14ac:dyDescent="0.3">
      <c r="A31"/>
      <c r="B31" s="3"/>
      <c r="C31" s="97" t="s">
        <v>23</v>
      </c>
      <c r="D31" s="100"/>
      <c r="E31" s="100"/>
      <c r="F31" s="100"/>
      <c r="H31"/>
    </row>
    <row r="32" spans="1:8" s="1" customFormat="1" ht="15.75" x14ac:dyDescent="0.3">
      <c r="A32"/>
      <c r="B32" s="48"/>
      <c r="C32" s="48"/>
      <c r="D32" s="49"/>
      <c r="H32"/>
    </row>
    <row r="33" spans="1:8" s="1" customFormat="1" ht="15.75" x14ac:dyDescent="0.3">
      <c r="A33"/>
      <c r="B33" s="48"/>
      <c r="C33" s="48"/>
      <c r="D33" s="49"/>
      <c r="E33" s="50"/>
      <c r="H33"/>
    </row>
    <row r="34" spans="1:8" s="1" customFormat="1" ht="16.5" x14ac:dyDescent="0.35">
      <c r="A34"/>
      <c r="B34" s="53"/>
      <c r="C34" s="38"/>
      <c r="D34" s="9"/>
      <c r="E34" s="54"/>
      <c r="H34"/>
    </row>
  </sheetData>
  <mergeCells count="2">
    <mergeCell ref="C25:D25"/>
    <mergeCell ref="B1:E1"/>
  </mergeCells>
  <pageMargins left="0.78740157480314965" right="0.78740157480314965" top="2.1653543307086616" bottom="0.59055118110236227" header="0" footer="0"/>
  <pageSetup scale="96" fitToHeight="2" orientation="portrait" horizontalDpi="300" verticalDpi="300" r:id="rId1"/>
  <headerFooter alignWithMargins="0"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tabSelected="1" view="pageBreakPreview" topLeftCell="A4" zoomScaleNormal="100" zoomScaleSheetLayoutView="100" workbookViewId="0">
      <selection activeCell="E15" sqref="E15"/>
    </sheetView>
  </sheetViews>
  <sheetFormatPr defaultRowHeight="12.75" x14ac:dyDescent="0.2"/>
  <cols>
    <col min="1" max="1" width="6.42578125" style="217" customWidth="1"/>
    <col min="2" max="2" width="6.7109375" style="217" customWidth="1"/>
    <col min="3" max="3" width="3.28515625" style="217" customWidth="1"/>
    <col min="4" max="4" width="31.28515625" style="217" customWidth="1"/>
    <col min="5" max="5" width="9.140625" style="217"/>
    <col min="6" max="6" width="11.5703125" style="217" customWidth="1"/>
    <col min="7" max="7" width="12.140625" style="217" customWidth="1"/>
    <col min="8" max="8" width="27.28515625" style="217" customWidth="1"/>
    <col min="9" max="9" width="25.7109375" style="217" customWidth="1"/>
    <col min="10" max="12" width="15.7109375" style="217" customWidth="1"/>
    <col min="13" max="256" width="9.140625" style="217"/>
    <col min="257" max="257" width="6.42578125" style="217" customWidth="1"/>
    <col min="258" max="258" width="6.7109375" style="217" customWidth="1"/>
    <col min="259" max="259" width="3.28515625" style="217" customWidth="1"/>
    <col min="260" max="260" width="31.28515625" style="217" customWidth="1"/>
    <col min="261" max="261" width="9.140625" style="217"/>
    <col min="262" max="262" width="11.5703125" style="217" customWidth="1"/>
    <col min="263" max="263" width="12.140625" style="217" customWidth="1"/>
    <col min="264" max="264" width="27.28515625" style="217" customWidth="1"/>
    <col min="265" max="265" width="25.7109375" style="217" customWidth="1"/>
    <col min="266" max="268" width="15.7109375" style="217" customWidth="1"/>
    <col min="269" max="512" width="9.140625" style="217"/>
    <col min="513" max="513" width="6.42578125" style="217" customWidth="1"/>
    <col min="514" max="514" width="6.7109375" style="217" customWidth="1"/>
    <col min="515" max="515" width="3.28515625" style="217" customWidth="1"/>
    <col min="516" max="516" width="31.28515625" style="217" customWidth="1"/>
    <col min="517" max="517" width="9.140625" style="217"/>
    <col min="518" max="518" width="11.5703125" style="217" customWidth="1"/>
    <col min="519" max="519" width="12.140625" style="217" customWidth="1"/>
    <col min="520" max="520" width="27.28515625" style="217" customWidth="1"/>
    <col min="521" max="521" width="25.7109375" style="217" customWidth="1"/>
    <col min="522" max="524" width="15.7109375" style="217" customWidth="1"/>
    <col min="525" max="768" width="9.140625" style="217"/>
    <col min="769" max="769" width="6.42578125" style="217" customWidth="1"/>
    <col min="770" max="770" width="6.7109375" style="217" customWidth="1"/>
    <col min="771" max="771" width="3.28515625" style="217" customWidth="1"/>
    <col min="772" max="772" width="31.28515625" style="217" customWidth="1"/>
    <col min="773" max="773" width="9.140625" style="217"/>
    <col min="774" max="774" width="11.5703125" style="217" customWidth="1"/>
    <col min="775" max="775" width="12.140625" style="217" customWidth="1"/>
    <col min="776" max="776" width="27.28515625" style="217" customWidth="1"/>
    <col min="777" max="777" width="25.7109375" style="217" customWidth="1"/>
    <col min="778" max="780" width="15.7109375" style="217" customWidth="1"/>
    <col min="781" max="1024" width="9.140625" style="217"/>
    <col min="1025" max="1025" width="6.42578125" style="217" customWidth="1"/>
    <col min="1026" max="1026" width="6.7109375" style="217" customWidth="1"/>
    <col min="1027" max="1027" width="3.28515625" style="217" customWidth="1"/>
    <col min="1028" max="1028" width="31.28515625" style="217" customWidth="1"/>
    <col min="1029" max="1029" width="9.140625" style="217"/>
    <col min="1030" max="1030" width="11.5703125" style="217" customWidth="1"/>
    <col min="1031" max="1031" width="12.140625" style="217" customWidth="1"/>
    <col min="1032" max="1032" width="27.28515625" style="217" customWidth="1"/>
    <col min="1033" max="1033" width="25.7109375" style="217" customWidth="1"/>
    <col min="1034" max="1036" width="15.7109375" style="217" customWidth="1"/>
    <col min="1037" max="1280" width="9.140625" style="217"/>
    <col min="1281" max="1281" width="6.42578125" style="217" customWidth="1"/>
    <col min="1282" max="1282" width="6.7109375" style="217" customWidth="1"/>
    <col min="1283" max="1283" width="3.28515625" style="217" customWidth="1"/>
    <col min="1284" max="1284" width="31.28515625" style="217" customWidth="1"/>
    <col min="1285" max="1285" width="9.140625" style="217"/>
    <col min="1286" max="1286" width="11.5703125" style="217" customWidth="1"/>
    <col min="1287" max="1287" width="12.140625" style="217" customWidth="1"/>
    <col min="1288" max="1288" width="27.28515625" style="217" customWidth="1"/>
    <col min="1289" max="1289" width="25.7109375" style="217" customWidth="1"/>
    <col min="1290" max="1292" width="15.7109375" style="217" customWidth="1"/>
    <col min="1293" max="1536" width="9.140625" style="217"/>
    <col min="1537" max="1537" width="6.42578125" style="217" customWidth="1"/>
    <col min="1538" max="1538" width="6.7109375" style="217" customWidth="1"/>
    <col min="1539" max="1539" width="3.28515625" style="217" customWidth="1"/>
    <col min="1540" max="1540" width="31.28515625" style="217" customWidth="1"/>
    <col min="1541" max="1541" width="9.140625" style="217"/>
    <col min="1542" max="1542" width="11.5703125" style="217" customWidth="1"/>
    <col min="1543" max="1543" width="12.140625" style="217" customWidth="1"/>
    <col min="1544" max="1544" width="27.28515625" style="217" customWidth="1"/>
    <col min="1545" max="1545" width="25.7109375" style="217" customWidth="1"/>
    <col min="1546" max="1548" width="15.7109375" style="217" customWidth="1"/>
    <col min="1549" max="1792" width="9.140625" style="217"/>
    <col min="1793" max="1793" width="6.42578125" style="217" customWidth="1"/>
    <col min="1794" max="1794" width="6.7109375" style="217" customWidth="1"/>
    <col min="1795" max="1795" width="3.28515625" style="217" customWidth="1"/>
    <col min="1796" max="1796" width="31.28515625" style="217" customWidth="1"/>
    <col min="1797" max="1797" width="9.140625" style="217"/>
    <col min="1798" max="1798" width="11.5703125" style="217" customWidth="1"/>
    <col min="1799" max="1799" width="12.140625" style="217" customWidth="1"/>
    <col min="1800" max="1800" width="27.28515625" style="217" customWidth="1"/>
    <col min="1801" max="1801" width="25.7109375" style="217" customWidth="1"/>
    <col min="1802" max="1804" width="15.7109375" style="217" customWidth="1"/>
    <col min="1805" max="2048" width="9.140625" style="217"/>
    <col min="2049" max="2049" width="6.42578125" style="217" customWidth="1"/>
    <col min="2050" max="2050" width="6.7109375" style="217" customWidth="1"/>
    <col min="2051" max="2051" width="3.28515625" style="217" customWidth="1"/>
    <col min="2052" max="2052" width="31.28515625" style="217" customWidth="1"/>
    <col min="2053" max="2053" width="9.140625" style="217"/>
    <col min="2054" max="2054" width="11.5703125" style="217" customWidth="1"/>
    <col min="2055" max="2055" width="12.140625" style="217" customWidth="1"/>
    <col min="2056" max="2056" width="27.28515625" style="217" customWidth="1"/>
    <col min="2057" max="2057" width="25.7109375" style="217" customWidth="1"/>
    <col min="2058" max="2060" width="15.7109375" style="217" customWidth="1"/>
    <col min="2061" max="2304" width="9.140625" style="217"/>
    <col min="2305" max="2305" width="6.42578125" style="217" customWidth="1"/>
    <col min="2306" max="2306" width="6.7109375" style="217" customWidth="1"/>
    <col min="2307" max="2307" width="3.28515625" style="217" customWidth="1"/>
    <col min="2308" max="2308" width="31.28515625" style="217" customWidth="1"/>
    <col min="2309" max="2309" width="9.140625" style="217"/>
    <col min="2310" max="2310" width="11.5703125" style="217" customWidth="1"/>
    <col min="2311" max="2311" width="12.140625" style="217" customWidth="1"/>
    <col min="2312" max="2312" width="27.28515625" style="217" customWidth="1"/>
    <col min="2313" max="2313" width="25.7109375" style="217" customWidth="1"/>
    <col min="2314" max="2316" width="15.7109375" style="217" customWidth="1"/>
    <col min="2317" max="2560" width="9.140625" style="217"/>
    <col min="2561" max="2561" width="6.42578125" style="217" customWidth="1"/>
    <col min="2562" max="2562" width="6.7109375" style="217" customWidth="1"/>
    <col min="2563" max="2563" width="3.28515625" style="217" customWidth="1"/>
    <col min="2564" max="2564" width="31.28515625" style="217" customWidth="1"/>
    <col min="2565" max="2565" width="9.140625" style="217"/>
    <col min="2566" max="2566" width="11.5703125" style="217" customWidth="1"/>
    <col min="2567" max="2567" width="12.140625" style="217" customWidth="1"/>
    <col min="2568" max="2568" width="27.28515625" style="217" customWidth="1"/>
    <col min="2569" max="2569" width="25.7109375" style="217" customWidth="1"/>
    <col min="2570" max="2572" width="15.7109375" style="217" customWidth="1"/>
    <col min="2573" max="2816" width="9.140625" style="217"/>
    <col min="2817" max="2817" width="6.42578125" style="217" customWidth="1"/>
    <col min="2818" max="2818" width="6.7109375" style="217" customWidth="1"/>
    <col min="2819" max="2819" width="3.28515625" style="217" customWidth="1"/>
    <col min="2820" max="2820" width="31.28515625" style="217" customWidth="1"/>
    <col min="2821" max="2821" width="9.140625" style="217"/>
    <col min="2822" max="2822" width="11.5703125" style="217" customWidth="1"/>
    <col min="2823" max="2823" width="12.140625" style="217" customWidth="1"/>
    <col min="2824" max="2824" width="27.28515625" style="217" customWidth="1"/>
    <col min="2825" max="2825" width="25.7109375" style="217" customWidth="1"/>
    <col min="2826" max="2828" width="15.7109375" style="217" customWidth="1"/>
    <col min="2829" max="3072" width="9.140625" style="217"/>
    <col min="3073" max="3073" width="6.42578125" style="217" customWidth="1"/>
    <col min="3074" max="3074" width="6.7109375" style="217" customWidth="1"/>
    <col min="3075" max="3075" width="3.28515625" style="217" customWidth="1"/>
    <col min="3076" max="3076" width="31.28515625" style="217" customWidth="1"/>
    <col min="3077" max="3077" width="9.140625" style="217"/>
    <col min="3078" max="3078" width="11.5703125" style="217" customWidth="1"/>
    <col min="3079" max="3079" width="12.140625" style="217" customWidth="1"/>
    <col min="3080" max="3080" width="27.28515625" style="217" customWidth="1"/>
    <col min="3081" max="3081" width="25.7109375" style="217" customWidth="1"/>
    <col min="3082" max="3084" width="15.7109375" style="217" customWidth="1"/>
    <col min="3085" max="3328" width="9.140625" style="217"/>
    <col min="3329" max="3329" width="6.42578125" style="217" customWidth="1"/>
    <col min="3330" max="3330" width="6.7109375" style="217" customWidth="1"/>
    <col min="3331" max="3331" width="3.28515625" style="217" customWidth="1"/>
    <col min="3332" max="3332" width="31.28515625" style="217" customWidth="1"/>
    <col min="3333" max="3333" width="9.140625" style="217"/>
    <col min="3334" max="3334" width="11.5703125" style="217" customWidth="1"/>
    <col min="3335" max="3335" width="12.140625" style="217" customWidth="1"/>
    <col min="3336" max="3336" width="27.28515625" style="217" customWidth="1"/>
    <col min="3337" max="3337" width="25.7109375" style="217" customWidth="1"/>
    <col min="3338" max="3340" width="15.7109375" style="217" customWidth="1"/>
    <col min="3341" max="3584" width="9.140625" style="217"/>
    <col min="3585" max="3585" width="6.42578125" style="217" customWidth="1"/>
    <col min="3586" max="3586" width="6.7109375" style="217" customWidth="1"/>
    <col min="3587" max="3587" width="3.28515625" style="217" customWidth="1"/>
    <col min="3588" max="3588" width="31.28515625" style="217" customWidth="1"/>
    <col min="3589" max="3589" width="9.140625" style="217"/>
    <col min="3590" max="3590" width="11.5703125" style="217" customWidth="1"/>
    <col min="3591" max="3591" width="12.140625" style="217" customWidth="1"/>
    <col min="3592" max="3592" width="27.28515625" style="217" customWidth="1"/>
    <col min="3593" max="3593" width="25.7109375" style="217" customWidth="1"/>
    <col min="3594" max="3596" width="15.7109375" style="217" customWidth="1"/>
    <col min="3597" max="3840" width="9.140625" style="217"/>
    <col min="3841" max="3841" width="6.42578125" style="217" customWidth="1"/>
    <col min="3842" max="3842" width="6.7109375" style="217" customWidth="1"/>
    <col min="3843" max="3843" width="3.28515625" style="217" customWidth="1"/>
    <col min="3844" max="3844" width="31.28515625" style="217" customWidth="1"/>
    <col min="3845" max="3845" width="9.140625" style="217"/>
    <col min="3846" max="3846" width="11.5703125" style="217" customWidth="1"/>
    <col min="3847" max="3847" width="12.140625" style="217" customWidth="1"/>
    <col min="3848" max="3848" width="27.28515625" style="217" customWidth="1"/>
    <col min="3849" max="3849" width="25.7109375" style="217" customWidth="1"/>
    <col min="3850" max="3852" width="15.7109375" style="217" customWidth="1"/>
    <col min="3853" max="4096" width="9.140625" style="217"/>
    <col min="4097" max="4097" width="6.42578125" style="217" customWidth="1"/>
    <col min="4098" max="4098" width="6.7109375" style="217" customWidth="1"/>
    <col min="4099" max="4099" width="3.28515625" style="217" customWidth="1"/>
    <col min="4100" max="4100" width="31.28515625" style="217" customWidth="1"/>
    <col min="4101" max="4101" width="9.140625" style="217"/>
    <col min="4102" max="4102" width="11.5703125" style="217" customWidth="1"/>
    <col min="4103" max="4103" width="12.140625" style="217" customWidth="1"/>
    <col min="4104" max="4104" width="27.28515625" style="217" customWidth="1"/>
    <col min="4105" max="4105" width="25.7109375" style="217" customWidth="1"/>
    <col min="4106" max="4108" width="15.7109375" style="217" customWidth="1"/>
    <col min="4109" max="4352" width="9.140625" style="217"/>
    <col min="4353" max="4353" width="6.42578125" style="217" customWidth="1"/>
    <col min="4354" max="4354" width="6.7109375" style="217" customWidth="1"/>
    <col min="4355" max="4355" width="3.28515625" style="217" customWidth="1"/>
    <col min="4356" max="4356" width="31.28515625" style="217" customWidth="1"/>
    <col min="4357" max="4357" width="9.140625" style="217"/>
    <col min="4358" max="4358" width="11.5703125" style="217" customWidth="1"/>
    <col min="4359" max="4359" width="12.140625" style="217" customWidth="1"/>
    <col min="4360" max="4360" width="27.28515625" style="217" customWidth="1"/>
    <col min="4361" max="4361" width="25.7109375" style="217" customWidth="1"/>
    <col min="4362" max="4364" width="15.7109375" style="217" customWidth="1"/>
    <col min="4365" max="4608" width="9.140625" style="217"/>
    <col min="4609" max="4609" width="6.42578125" style="217" customWidth="1"/>
    <col min="4610" max="4610" width="6.7109375" style="217" customWidth="1"/>
    <col min="4611" max="4611" width="3.28515625" style="217" customWidth="1"/>
    <col min="4612" max="4612" width="31.28515625" style="217" customWidth="1"/>
    <col min="4613" max="4613" width="9.140625" style="217"/>
    <col min="4614" max="4614" width="11.5703125" style="217" customWidth="1"/>
    <col min="4615" max="4615" width="12.140625" style="217" customWidth="1"/>
    <col min="4616" max="4616" width="27.28515625" style="217" customWidth="1"/>
    <col min="4617" max="4617" width="25.7109375" style="217" customWidth="1"/>
    <col min="4618" max="4620" width="15.7109375" style="217" customWidth="1"/>
    <col min="4621" max="4864" width="9.140625" style="217"/>
    <col min="4865" max="4865" width="6.42578125" style="217" customWidth="1"/>
    <col min="4866" max="4866" width="6.7109375" style="217" customWidth="1"/>
    <col min="4867" max="4867" width="3.28515625" style="217" customWidth="1"/>
    <col min="4868" max="4868" width="31.28515625" style="217" customWidth="1"/>
    <col min="4869" max="4869" width="9.140625" style="217"/>
    <col min="4870" max="4870" width="11.5703125" style="217" customWidth="1"/>
    <col min="4871" max="4871" width="12.140625" style="217" customWidth="1"/>
    <col min="4872" max="4872" width="27.28515625" style="217" customWidth="1"/>
    <col min="4873" max="4873" width="25.7109375" style="217" customWidth="1"/>
    <col min="4874" max="4876" width="15.7109375" style="217" customWidth="1"/>
    <col min="4877" max="5120" width="9.140625" style="217"/>
    <col min="5121" max="5121" width="6.42578125" style="217" customWidth="1"/>
    <col min="5122" max="5122" width="6.7109375" style="217" customWidth="1"/>
    <col min="5123" max="5123" width="3.28515625" style="217" customWidth="1"/>
    <col min="5124" max="5124" width="31.28515625" style="217" customWidth="1"/>
    <col min="5125" max="5125" width="9.140625" style="217"/>
    <col min="5126" max="5126" width="11.5703125" style="217" customWidth="1"/>
    <col min="5127" max="5127" width="12.140625" style="217" customWidth="1"/>
    <col min="5128" max="5128" width="27.28515625" style="217" customWidth="1"/>
    <col min="5129" max="5129" width="25.7109375" style="217" customWidth="1"/>
    <col min="5130" max="5132" width="15.7109375" style="217" customWidth="1"/>
    <col min="5133" max="5376" width="9.140625" style="217"/>
    <col min="5377" max="5377" width="6.42578125" style="217" customWidth="1"/>
    <col min="5378" max="5378" width="6.7109375" style="217" customWidth="1"/>
    <col min="5379" max="5379" width="3.28515625" style="217" customWidth="1"/>
    <col min="5380" max="5380" width="31.28515625" style="217" customWidth="1"/>
    <col min="5381" max="5381" width="9.140625" style="217"/>
    <col min="5382" max="5382" width="11.5703125" style="217" customWidth="1"/>
    <col min="5383" max="5383" width="12.140625" style="217" customWidth="1"/>
    <col min="5384" max="5384" width="27.28515625" style="217" customWidth="1"/>
    <col min="5385" max="5385" width="25.7109375" style="217" customWidth="1"/>
    <col min="5386" max="5388" width="15.7109375" style="217" customWidth="1"/>
    <col min="5389" max="5632" width="9.140625" style="217"/>
    <col min="5633" max="5633" width="6.42578125" style="217" customWidth="1"/>
    <col min="5634" max="5634" width="6.7109375" style="217" customWidth="1"/>
    <col min="5635" max="5635" width="3.28515625" style="217" customWidth="1"/>
    <col min="5636" max="5636" width="31.28515625" style="217" customWidth="1"/>
    <col min="5637" max="5637" width="9.140625" style="217"/>
    <col min="5638" max="5638" width="11.5703125" style="217" customWidth="1"/>
    <col min="5639" max="5639" width="12.140625" style="217" customWidth="1"/>
    <col min="5640" max="5640" width="27.28515625" style="217" customWidth="1"/>
    <col min="5641" max="5641" width="25.7109375" style="217" customWidth="1"/>
    <col min="5642" max="5644" width="15.7109375" style="217" customWidth="1"/>
    <col min="5645" max="5888" width="9.140625" style="217"/>
    <col min="5889" max="5889" width="6.42578125" style="217" customWidth="1"/>
    <col min="5890" max="5890" width="6.7109375" style="217" customWidth="1"/>
    <col min="5891" max="5891" width="3.28515625" style="217" customWidth="1"/>
    <col min="5892" max="5892" width="31.28515625" style="217" customWidth="1"/>
    <col min="5893" max="5893" width="9.140625" style="217"/>
    <col min="5894" max="5894" width="11.5703125" style="217" customWidth="1"/>
    <col min="5895" max="5895" width="12.140625" style="217" customWidth="1"/>
    <col min="5896" max="5896" width="27.28515625" style="217" customWidth="1"/>
    <col min="5897" max="5897" width="25.7109375" style="217" customWidth="1"/>
    <col min="5898" max="5900" width="15.7109375" style="217" customWidth="1"/>
    <col min="5901" max="6144" width="9.140625" style="217"/>
    <col min="6145" max="6145" width="6.42578125" style="217" customWidth="1"/>
    <col min="6146" max="6146" width="6.7109375" style="217" customWidth="1"/>
    <col min="6147" max="6147" width="3.28515625" style="217" customWidth="1"/>
    <col min="6148" max="6148" width="31.28515625" style="217" customWidth="1"/>
    <col min="6149" max="6149" width="9.140625" style="217"/>
    <col min="6150" max="6150" width="11.5703125" style="217" customWidth="1"/>
    <col min="6151" max="6151" width="12.140625" style="217" customWidth="1"/>
    <col min="6152" max="6152" width="27.28515625" style="217" customWidth="1"/>
    <col min="6153" max="6153" width="25.7109375" style="217" customWidth="1"/>
    <col min="6154" max="6156" width="15.7109375" style="217" customWidth="1"/>
    <col min="6157" max="6400" width="9.140625" style="217"/>
    <col min="6401" max="6401" width="6.42578125" style="217" customWidth="1"/>
    <col min="6402" max="6402" width="6.7109375" style="217" customWidth="1"/>
    <col min="6403" max="6403" width="3.28515625" style="217" customWidth="1"/>
    <col min="6404" max="6404" width="31.28515625" style="217" customWidth="1"/>
    <col min="6405" max="6405" width="9.140625" style="217"/>
    <col min="6406" max="6406" width="11.5703125" style="217" customWidth="1"/>
    <col min="6407" max="6407" width="12.140625" style="217" customWidth="1"/>
    <col min="6408" max="6408" width="27.28515625" style="217" customWidth="1"/>
    <col min="6409" max="6409" width="25.7109375" style="217" customWidth="1"/>
    <col min="6410" max="6412" width="15.7109375" style="217" customWidth="1"/>
    <col min="6413" max="6656" width="9.140625" style="217"/>
    <col min="6657" max="6657" width="6.42578125" style="217" customWidth="1"/>
    <col min="6658" max="6658" width="6.7109375" style="217" customWidth="1"/>
    <col min="6659" max="6659" width="3.28515625" style="217" customWidth="1"/>
    <col min="6660" max="6660" width="31.28515625" style="217" customWidth="1"/>
    <col min="6661" max="6661" width="9.140625" style="217"/>
    <col min="6662" max="6662" width="11.5703125" style="217" customWidth="1"/>
    <col min="6663" max="6663" width="12.140625" style="217" customWidth="1"/>
    <col min="6664" max="6664" width="27.28515625" style="217" customWidth="1"/>
    <col min="6665" max="6665" width="25.7109375" style="217" customWidth="1"/>
    <col min="6666" max="6668" width="15.7109375" style="217" customWidth="1"/>
    <col min="6669" max="6912" width="9.140625" style="217"/>
    <col min="6913" max="6913" width="6.42578125" style="217" customWidth="1"/>
    <col min="6914" max="6914" width="6.7109375" style="217" customWidth="1"/>
    <col min="6915" max="6915" width="3.28515625" style="217" customWidth="1"/>
    <col min="6916" max="6916" width="31.28515625" style="217" customWidth="1"/>
    <col min="6917" max="6917" width="9.140625" style="217"/>
    <col min="6918" max="6918" width="11.5703125" style="217" customWidth="1"/>
    <col min="6919" max="6919" width="12.140625" style="217" customWidth="1"/>
    <col min="6920" max="6920" width="27.28515625" style="217" customWidth="1"/>
    <col min="6921" max="6921" width="25.7109375" style="217" customWidth="1"/>
    <col min="6922" max="6924" width="15.7109375" style="217" customWidth="1"/>
    <col min="6925" max="7168" width="9.140625" style="217"/>
    <col min="7169" max="7169" width="6.42578125" style="217" customWidth="1"/>
    <col min="7170" max="7170" width="6.7109375" style="217" customWidth="1"/>
    <col min="7171" max="7171" width="3.28515625" style="217" customWidth="1"/>
    <col min="7172" max="7172" width="31.28515625" style="217" customWidth="1"/>
    <col min="7173" max="7173" width="9.140625" style="217"/>
    <col min="7174" max="7174" width="11.5703125" style="217" customWidth="1"/>
    <col min="7175" max="7175" width="12.140625" style="217" customWidth="1"/>
    <col min="7176" max="7176" width="27.28515625" style="217" customWidth="1"/>
    <col min="7177" max="7177" width="25.7109375" style="217" customWidth="1"/>
    <col min="7178" max="7180" width="15.7109375" style="217" customWidth="1"/>
    <col min="7181" max="7424" width="9.140625" style="217"/>
    <col min="7425" max="7425" width="6.42578125" style="217" customWidth="1"/>
    <col min="7426" max="7426" width="6.7109375" style="217" customWidth="1"/>
    <col min="7427" max="7427" width="3.28515625" style="217" customWidth="1"/>
    <col min="7428" max="7428" width="31.28515625" style="217" customWidth="1"/>
    <col min="7429" max="7429" width="9.140625" style="217"/>
    <col min="7430" max="7430" width="11.5703125" style="217" customWidth="1"/>
    <col min="7431" max="7431" width="12.140625" style="217" customWidth="1"/>
    <col min="7432" max="7432" width="27.28515625" style="217" customWidth="1"/>
    <col min="7433" max="7433" width="25.7109375" style="217" customWidth="1"/>
    <col min="7434" max="7436" width="15.7109375" style="217" customWidth="1"/>
    <col min="7437" max="7680" width="9.140625" style="217"/>
    <col min="7681" max="7681" width="6.42578125" style="217" customWidth="1"/>
    <col min="7682" max="7682" width="6.7109375" style="217" customWidth="1"/>
    <col min="7683" max="7683" width="3.28515625" style="217" customWidth="1"/>
    <col min="7684" max="7684" width="31.28515625" style="217" customWidth="1"/>
    <col min="7685" max="7685" width="9.140625" style="217"/>
    <col min="7686" max="7686" width="11.5703125" style="217" customWidth="1"/>
    <col min="7687" max="7687" width="12.140625" style="217" customWidth="1"/>
    <col min="7688" max="7688" width="27.28515625" style="217" customWidth="1"/>
    <col min="7689" max="7689" width="25.7109375" style="217" customWidth="1"/>
    <col min="7690" max="7692" width="15.7109375" style="217" customWidth="1"/>
    <col min="7693" max="7936" width="9.140625" style="217"/>
    <col min="7937" max="7937" width="6.42578125" style="217" customWidth="1"/>
    <col min="7938" max="7938" width="6.7109375" style="217" customWidth="1"/>
    <col min="7939" max="7939" width="3.28515625" style="217" customWidth="1"/>
    <col min="7940" max="7940" width="31.28515625" style="217" customWidth="1"/>
    <col min="7941" max="7941" width="9.140625" style="217"/>
    <col min="7942" max="7942" width="11.5703125" style="217" customWidth="1"/>
    <col min="7943" max="7943" width="12.140625" style="217" customWidth="1"/>
    <col min="7944" max="7944" width="27.28515625" style="217" customWidth="1"/>
    <col min="7945" max="7945" width="25.7109375" style="217" customWidth="1"/>
    <col min="7946" max="7948" width="15.7109375" style="217" customWidth="1"/>
    <col min="7949" max="8192" width="9.140625" style="217"/>
    <col min="8193" max="8193" width="6.42578125" style="217" customWidth="1"/>
    <col min="8194" max="8194" width="6.7109375" style="217" customWidth="1"/>
    <col min="8195" max="8195" width="3.28515625" style="217" customWidth="1"/>
    <col min="8196" max="8196" width="31.28515625" style="217" customWidth="1"/>
    <col min="8197" max="8197" width="9.140625" style="217"/>
    <col min="8198" max="8198" width="11.5703125" style="217" customWidth="1"/>
    <col min="8199" max="8199" width="12.140625" style="217" customWidth="1"/>
    <col min="8200" max="8200" width="27.28515625" style="217" customWidth="1"/>
    <col min="8201" max="8201" width="25.7109375" style="217" customWidth="1"/>
    <col min="8202" max="8204" width="15.7109375" style="217" customWidth="1"/>
    <col min="8205" max="8448" width="9.140625" style="217"/>
    <col min="8449" max="8449" width="6.42578125" style="217" customWidth="1"/>
    <col min="8450" max="8450" width="6.7109375" style="217" customWidth="1"/>
    <col min="8451" max="8451" width="3.28515625" style="217" customWidth="1"/>
    <col min="8452" max="8452" width="31.28515625" style="217" customWidth="1"/>
    <col min="8453" max="8453" width="9.140625" style="217"/>
    <col min="8454" max="8454" width="11.5703125" style="217" customWidth="1"/>
    <col min="8455" max="8455" width="12.140625" style="217" customWidth="1"/>
    <col min="8456" max="8456" width="27.28515625" style="217" customWidth="1"/>
    <col min="8457" max="8457" width="25.7109375" style="217" customWidth="1"/>
    <col min="8458" max="8460" width="15.7109375" style="217" customWidth="1"/>
    <col min="8461" max="8704" width="9.140625" style="217"/>
    <col min="8705" max="8705" width="6.42578125" style="217" customWidth="1"/>
    <col min="8706" max="8706" width="6.7109375" style="217" customWidth="1"/>
    <col min="8707" max="8707" width="3.28515625" style="217" customWidth="1"/>
    <col min="8708" max="8708" width="31.28515625" style="217" customWidth="1"/>
    <col min="8709" max="8709" width="9.140625" style="217"/>
    <col min="8710" max="8710" width="11.5703125" style="217" customWidth="1"/>
    <col min="8711" max="8711" width="12.140625" style="217" customWidth="1"/>
    <col min="8712" max="8712" width="27.28515625" style="217" customWidth="1"/>
    <col min="8713" max="8713" width="25.7109375" style="217" customWidth="1"/>
    <col min="8714" max="8716" width="15.7109375" style="217" customWidth="1"/>
    <col min="8717" max="8960" width="9.140625" style="217"/>
    <col min="8961" max="8961" width="6.42578125" style="217" customWidth="1"/>
    <col min="8962" max="8962" width="6.7109375" style="217" customWidth="1"/>
    <col min="8963" max="8963" width="3.28515625" style="217" customWidth="1"/>
    <col min="8964" max="8964" width="31.28515625" style="217" customWidth="1"/>
    <col min="8965" max="8965" width="9.140625" style="217"/>
    <col min="8966" max="8966" width="11.5703125" style="217" customWidth="1"/>
    <col min="8967" max="8967" width="12.140625" style="217" customWidth="1"/>
    <col min="8968" max="8968" width="27.28515625" style="217" customWidth="1"/>
    <col min="8969" max="8969" width="25.7109375" style="217" customWidth="1"/>
    <col min="8970" max="8972" width="15.7109375" style="217" customWidth="1"/>
    <col min="8973" max="9216" width="9.140625" style="217"/>
    <col min="9217" max="9217" width="6.42578125" style="217" customWidth="1"/>
    <col min="9218" max="9218" width="6.7109375" style="217" customWidth="1"/>
    <col min="9219" max="9219" width="3.28515625" style="217" customWidth="1"/>
    <col min="9220" max="9220" width="31.28515625" style="217" customWidth="1"/>
    <col min="9221" max="9221" width="9.140625" style="217"/>
    <col min="9222" max="9222" width="11.5703125" style="217" customWidth="1"/>
    <col min="9223" max="9223" width="12.140625" style="217" customWidth="1"/>
    <col min="9224" max="9224" width="27.28515625" style="217" customWidth="1"/>
    <col min="9225" max="9225" width="25.7109375" style="217" customWidth="1"/>
    <col min="9226" max="9228" width="15.7109375" style="217" customWidth="1"/>
    <col min="9229" max="9472" width="9.140625" style="217"/>
    <col min="9473" max="9473" width="6.42578125" style="217" customWidth="1"/>
    <col min="9474" max="9474" width="6.7109375" style="217" customWidth="1"/>
    <col min="9475" max="9475" width="3.28515625" style="217" customWidth="1"/>
    <col min="9476" max="9476" width="31.28515625" style="217" customWidth="1"/>
    <col min="9477" max="9477" width="9.140625" style="217"/>
    <col min="9478" max="9478" width="11.5703125" style="217" customWidth="1"/>
    <col min="9479" max="9479" width="12.140625" style="217" customWidth="1"/>
    <col min="9480" max="9480" width="27.28515625" style="217" customWidth="1"/>
    <col min="9481" max="9481" width="25.7109375" style="217" customWidth="1"/>
    <col min="9482" max="9484" width="15.7109375" style="217" customWidth="1"/>
    <col min="9485" max="9728" width="9.140625" style="217"/>
    <col min="9729" max="9729" width="6.42578125" style="217" customWidth="1"/>
    <col min="9730" max="9730" width="6.7109375" style="217" customWidth="1"/>
    <col min="9731" max="9731" width="3.28515625" style="217" customWidth="1"/>
    <col min="9732" max="9732" width="31.28515625" style="217" customWidth="1"/>
    <col min="9733" max="9733" width="9.140625" style="217"/>
    <col min="9734" max="9734" width="11.5703125" style="217" customWidth="1"/>
    <col min="9735" max="9735" width="12.140625" style="217" customWidth="1"/>
    <col min="9736" max="9736" width="27.28515625" style="217" customWidth="1"/>
    <col min="9737" max="9737" width="25.7109375" style="217" customWidth="1"/>
    <col min="9738" max="9740" width="15.7109375" style="217" customWidth="1"/>
    <col min="9741" max="9984" width="9.140625" style="217"/>
    <col min="9985" max="9985" width="6.42578125" style="217" customWidth="1"/>
    <col min="9986" max="9986" width="6.7109375" style="217" customWidth="1"/>
    <col min="9987" max="9987" width="3.28515625" style="217" customWidth="1"/>
    <col min="9988" max="9988" width="31.28515625" style="217" customWidth="1"/>
    <col min="9989" max="9989" width="9.140625" style="217"/>
    <col min="9990" max="9990" width="11.5703125" style="217" customWidth="1"/>
    <col min="9991" max="9991" width="12.140625" style="217" customWidth="1"/>
    <col min="9992" max="9992" width="27.28515625" style="217" customWidth="1"/>
    <col min="9993" max="9993" width="25.7109375" style="217" customWidth="1"/>
    <col min="9994" max="9996" width="15.7109375" style="217" customWidth="1"/>
    <col min="9997" max="10240" width="9.140625" style="217"/>
    <col min="10241" max="10241" width="6.42578125" style="217" customWidth="1"/>
    <col min="10242" max="10242" width="6.7109375" style="217" customWidth="1"/>
    <col min="10243" max="10243" width="3.28515625" style="217" customWidth="1"/>
    <col min="10244" max="10244" width="31.28515625" style="217" customWidth="1"/>
    <col min="10245" max="10245" width="9.140625" style="217"/>
    <col min="10246" max="10246" width="11.5703125" style="217" customWidth="1"/>
    <col min="10247" max="10247" width="12.140625" style="217" customWidth="1"/>
    <col min="10248" max="10248" width="27.28515625" style="217" customWidth="1"/>
    <col min="10249" max="10249" width="25.7109375" style="217" customWidth="1"/>
    <col min="10250" max="10252" width="15.7109375" style="217" customWidth="1"/>
    <col min="10253" max="10496" width="9.140625" style="217"/>
    <col min="10497" max="10497" width="6.42578125" style="217" customWidth="1"/>
    <col min="10498" max="10498" width="6.7109375" style="217" customWidth="1"/>
    <col min="10499" max="10499" width="3.28515625" style="217" customWidth="1"/>
    <col min="10500" max="10500" width="31.28515625" style="217" customWidth="1"/>
    <col min="10501" max="10501" width="9.140625" style="217"/>
    <col min="10502" max="10502" width="11.5703125" style="217" customWidth="1"/>
    <col min="10503" max="10503" width="12.140625" style="217" customWidth="1"/>
    <col min="10504" max="10504" width="27.28515625" style="217" customWidth="1"/>
    <col min="10505" max="10505" width="25.7109375" style="217" customWidth="1"/>
    <col min="10506" max="10508" width="15.7109375" style="217" customWidth="1"/>
    <col min="10509" max="10752" width="9.140625" style="217"/>
    <col min="10753" max="10753" width="6.42578125" style="217" customWidth="1"/>
    <col min="10754" max="10754" width="6.7109375" style="217" customWidth="1"/>
    <col min="10755" max="10755" width="3.28515625" style="217" customWidth="1"/>
    <col min="10756" max="10756" width="31.28515625" style="217" customWidth="1"/>
    <col min="10757" max="10757" width="9.140625" style="217"/>
    <col min="10758" max="10758" width="11.5703125" style="217" customWidth="1"/>
    <col min="10759" max="10759" width="12.140625" style="217" customWidth="1"/>
    <col min="10760" max="10760" width="27.28515625" style="217" customWidth="1"/>
    <col min="10761" max="10761" width="25.7109375" style="217" customWidth="1"/>
    <col min="10762" max="10764" width="15.7109375" style="217" customWidth="1"/>
    <col min="10765" max="11008" width="9.140625" style="217"/>
    <col min="11009" max="11009" width="6.42578125" style="217" customWidth="1"/>
    <col min="11010" max="11010" width="6.7109375" style="217" customWidth="1"/>
    <col min="11011" max="11011" width="3.28515625" style="217" customWidth="1"/>
    <col min="11012" max="11012" width="31.28515625" style="217" customWidth="1"/>
    <col min="11013" max="11013" width="9.140625" style="217"/>
    <col min="11014" max="11014" width="11.5703125" style="217" customWidth="1"/>
    <col min="11015" max="11015" width="12.140625" style="217" customWidth="1"/>
    <col min="11016" max="11016" width="27.28515625" style="217" customWidth="1"/>
    <col min="11017" max="11017" width="25.7109375" style="217" customWidth="1"/>
    <col min="11018" max="11020" width="15.7109375" style="217" customWidth="1"/>
    <col min="11021" max="11264" width="9.140625" style="217"/>
    <col min="11265" max="11265" width="6.42578125" style="217" customWidth="1"/>
    <col min="11266" max="11266" width="6.7109375" style="217" customWidth="1"/>
    <col min="11267" max="11267" width="3.28515625" style="217" customWidth="1"/>
    <col min="11268" max="11268" width="31.28515625" style="217" customWidth="1"/>
    <col min="11269" max="11269" width="9.140625" style="217"/>
    <col min="11270" max="11270" width="11.5703125" style="217" customWidth="1"/>
    <col min="11271" max="11271" width="12.140625" style="217" customWidth="1"/>
    <col min="11272" max="11272" width="27.28515625" style="217" customWidth="1"/>
    <col min="11273" max="11273" width="25.7109375" style="217" customWidth="1"/>
    <col min="11274" max="11276" width="15.7109375" style="217" customWidth="1"/>
    <col min="11277" max="11520" width="9.140625" style="217"/>
    <col min="11521" max="11521" width="6.42578125" style="217" customWidth="1"/>
    <col min="11522" max="11522" width="6.7109375" style="217" customWidth="1"/>
    <col min="11523" max="11523" width="3.28515625" style="217" customWidth="1"/>
    <col min="11524" max="11524" width="31.28515625" style="217" customWidth="1"/>
    <col min="11525" max="11525" width="9.140625" style="217"/>
    <col min="11526" max="11526" width="11.5703125" style="217" customWidth="1"/>
    <col min="11527" max="11527" width="12.140625" style="217" customWidth="1"/>
    <col min="11528" max="11528" width="27.28515625" style="217" customWidth="1"/>
    <col min="11529" max="11529" width="25.7109375" style="217" customWidth="1"/>
    <col min="11530" max="11532" width="15.7109375" style="217" customWidth="1"/>
    <col min="11533" max="11776" width="9.140625" style="217"/>
    <col min="11777" max="11777" width="6.42578125" style="217" customWidth="1"/>
    <col min="11778" max="11778" width="6.7109375" style="217" customWidth="1"/>
    <col min="11779" max="11779" width="3.28515625" style="217" customWidth="1"/>
    <col min="11780" max="11780" width="31.28515625" style="217" customWidth="1"/>
    <col min="11781" max="11781" width="9.140625" style="217"/>
    <col min="11782" max="11782" width="11.5703125" style="217" customWidth="1"/>
    <col min="11783" max="11783" width="12.140625" style="217" customWidth="1"/>
    <col min="11784" max="11784" width="27.28515625" style="217" customWidth="1"/>
    <col min="11785" max="11785" width="25.7109375" style="217" customWidth="1"/>
    <col min="11786" max="11788" width="15.7109375" style="217" customWidth="1"/>
    <col min="11789" max="12032" width="9.140625" style="217"/>
    <col min="12033" max="12033" width="6.42578125" style="217" customWidth="1"/>
    <col min="12034" max="12034" width="6.7109375" style="217" customWidth="1"/>
    <col min="12035" max="12035" width="3.28515625" style="217" customWidth="1"/>
    <col min="12036" max="12036" width="31.28515625" style="217" customWidth="1"/>
    <col min="12037" max="12037" width="9.140625" style="217"/>
    <col min="12038" max="12038" width="11.5703125" style="217" customWidth="1"/>
    <col min="12039" max="12039" width="12.140625" style="217" customWidth="1"/>
    <col min="12040" max="12040" width="27.28515625" style="217" customWidth="1"/>
    <col min="12041" max="12041" width="25.7109375" style="217" customWidth="1"/>
    <col min="12042" max="12044" width="15.7109375" style="217" customWidth="1"/>
    <col min="12045" max="12288" width="9.140625" style="217"/>
    <col min="12289" max="12289" width="6.42578125" style="217" customWidth="1"/>
    <col min="12290" max="12290" width="6.7109375" style="217" customWidth="1"/>
    <col min="12291" max="12291" width="3.28515625" style="217" customWidth="1"/>
    <col min="12292" max="12292" width="31.28515625" style="217" customWidth="1"/>
    <col min="12293" max="12293" width="9.140625" style="217"/>
    <col min="12294" max="12294" width="11.5703125" style="217" customWidth="1"/>
    <col min="12295" max="12295" width="12.140625" style="217" customWidth="1"/>
    <col min="12296" max="12296" width="27.28515625" style="217" customWidth="1"/>
    <col min="12297" max="12297" width="25.7109375" style="217" customWidth="1"/>
    <col min="12298" max="12300" width="15.7109375" style="217" customWidth="1"/>
    <col min="12301" max="12544" width="9.140625" style="217"/>
    <col min="12545" max="12545" width="6.42578125" style="217" customWidth="1"/>
    <col min="12546" max="12546" width="6.7109375" style="217" customWidth="1"/>
    <col min="12547" max="12547" width="3.28515625" style="217" customWidth="1"/>
    <col min="12548" max="12548" width="31.28515625" style="217" customWidth="1"/>
    <col min="12549" max="12549" width="9.140625" style="217"/>
    <col min="12550" max="12550" width="11.5703125" style="217" customWidth="1"/>
    <col min="12551" max="12551" width="12.140625" style="217" customWidth="1"/>
    <col min="12552" max="12552" width="27.28515625" style="217" customWidth="1"/>
    <col min="12553" max="12553" width="25.7109375" style="217" customWidth="1"/>
    <col min="12554" max="12556" width="15.7109375" style="217" customWidth="1"/>
    <col min="12557" max="12800" width="9.140625" style="217"/>
    <col min="12801" max="12801" width="6.42578125" style="217" customWidth="1"/>
    <col min="12802" max="12802" width="6.7109375" style="217" customWidth="1"/>
    <col min="12803" max="12803" width="3.28515625" style="217" customWidth="1"/>
    <col min="12804" max="12804" width="31.28515625" style="217" customWidth="1"/>
    <col min="12805" max="12805" width="9.140625" style="217"/>
    <col min="12806" max="12806" width="11.5703125" style="217" customWidth="1"/>
    <col min="12807" max="12807" width="12.140625" style="217" customWidth="1"/>
    <col min="12808" max="12808" width="27.28515625" style="217" customWidth="1"/>
    <col min="12809" max="12809" width="25.7109375" style="217" customWidth="1"/>
    <col min="12810" max="12812" width="15.7109375" style="217" customWidth="1"/>
    <col min="12813" max="13056" width="9.140625" style="217"/>
    <col min="13057" max="13057" width="6.42578125" style="217" customWidth="1"/>
    <col min="13058" max="13058" width="6.7109375" style="217" customWidth="1"/>
    <col min="13059" max="13059" width="3.28515625" style="217" customWidth="1"/>
    <col min="13060" max="13060" width="31.28515625" style="217" customWidth="1"/>
    <col min="13061" max="13061" width="9.140625" style="217"/>
    <col min="13062" max="13062" width="11.5703125" style="217" customWidth="1"/>
    <col min="13063" max="13063" width="12.140625" style="217" customWidth="1"/>
    <col min="13064" max="13064" width="27.28515625" style="217" customWidth="1"/>
    <col min="13065" max="13065" width="25.7109375" style="217" customWidth="1"/>
    <col min="13066" max="13068" width="15.7109375" style="217" customWidth="1"/>
    <col min="13069" max="13312" width="9.140625" style="217"/>
    <col min="13313" max="13313" width="6.42578125" style="217" customWidth="1"/>
    <col min="13314" max="13314" width="6.7109375" style="217" customWidth="1"/>
    <col min="13315" max="13315" width="3.28515625" style="217" customWidth="1"/>
    <col min="13316" max="13316" width="31.28515625" style="217" customWidth="1"/>
    <col min="13317" max="13317" width="9.140625" style="217"/>
    <col min="13318" max="13318" width="11.5703125" style="217" customWidth="1"/>
    <col min="13319" max="13319" width="12.140625" style="217" customWidth="1"/>
    <col min="13320" max="13320" width="27.28515625" style="217" customWidth="1"/>
    <col min="13321" max="13321" width="25.7109375" style="217" customWidth="1"/>
    <col min="13322" max="13324" width="15.7109375" style="217" customWidth="1"/>
    <col min="13325" max="13568" width="9.140625" style="217"/>
    <col min="13569" max="13569" width="6.42578125" style="217" customWidth="1"/>
    <col min="13570" max="13570" width="6.7109375" style="217" customWidth="1"/>
    <col min="13571" max="13571" width="3.28515625" style="217" customWidth="1"/>
    <col min="13572" max="13572" width="31.28515625" style="217" customWidth="1"/>
    <col min="13573" max="13573" width="9.140625" style="217"/>
    <col min="13574" max="13574" width="11.5703125" style="217" customWidth="1"/>
    <col min="13575" max="13575" width="12.140625" style="217" customWidth="1"/>
    <col min="13576" max="13576" width="27.28515625" style="217" customWidth="1"/>
    <col min="13577" max="13577" width="25.7109375" style="217" customWidth="1"/>
    <col min="13578" max="13580" width="15.7109375" style="217" customWidth="1"/>
    <col min="13581" max="13824" width="9.140625" style="217"/>
    <col min="13825" max="13825" width="6.42578125" style="217" customWidth="1"/>
    <col min="13826" max="13826" width="6.7109375" style="217" customWidth="1"/>
    <col min="13827" max="13827" width="3.28515625" style="217" customWidth="1"/>
    <col min="13828" max="13828" width="31.28515625" style="217" customWidth="1"/>
    <col min="13829" max="13829" width="9.140625" style="217"/>
    <col min="13830" max="13830" width="11.5703125" style="217" customWidth="1"/>
    <col min="13831" max="13831" width="12.140625" style="217" customWidth="1"/>
    <col min="13832" max="13832" width="27.28515625" style="217" customWidth="1"/>
    <col min="13833" max="13833" width="25.7109375" style="217" customWidth="1"/>
    <col min="13834" max="13836" width="15.7109375" style="217" customWidth="1"/>
    <col min="13837" max="14080" width="9.140625" style="217"/>
    <col min="14081" max="14081" width="6.42578125" style="217" customWidth="1"/>
    <col min="14082" max="14082" width="6.7109375" style="217" customWidth="1"/>
    <col min="14083" max="14083" width="3.28515625" style="217" customWidth="1"/>
    <col min="14084" max="14084" width="31.28515625" style="217" customWidth="1"/>
    <col min="14085" max="14085" width="9.140625" style="217"/>
    <col min="14086" max="14086" width="11.5703125" style="217" customWidth="1"/>
    <col min="14087" max="14087" width="12.140625" style="217" customWidth="1"/>
    <col min="14088" max="14088" width="27.28515625" style="217" customWidth="1"/>
    <col min="14089" max="14089" width="25.7109375" style="217" customWidth="1"/>
    <col min="14090" max="14092" width="15.7109375" style="217" customWidth="1"/>
    <col min="14093" max="14336" width="9.140625" style="217"/>
    <col min="14337" max="14337" width="6.42578125" style="217" customWidth="1"/>
    <col min="14338" max="14338" width="6.7109375" style="217" customWidth="1"/>
    <col min="14339" max="14339" width="3.28515625" style="217" customWidth="1"/>
    <col min="14340" max="14340" width="31.28515625" style="217" customWidth="1"/>
    <col min="14341" max="14341" width="9.140625" style="217"/>
    <col min="14342" max="14342" width="11.5703125" style="217" customWidth="1"/>
    <col min="14343" max="14343" width="12.140625" style="217" customWidth="1"/>
    <col min="14344" max="14344" width="27.28515625" style="217" customWidth="1"/>
    <col min="14345" max="14345" width="25.7109375" style="217" customWidth="1"/>
    <col min="14346" max="14348" width="15.7109375" style="217" customWidth="1"/>
    <col min="14349" max="14592" width="9.140625" style="217"/>
    <col min="14593" max="14593" width="6.42578125" style="217" customWidth="1"/>
    <col min="14594" max="14594" width="6.7109375" style="217" customWidth="1"/>
    <col min="14595" max="14595" width="3.28515625" style="217" customWidth="1"/>
    <col min="14596" max="14596" width="31.28515625" style="217" customWidth="1"/>
    <col min="14597" max="14597" width="9.140625" style="217"/>
    <col min="14598" max="14598" width="11.5703125" style="217" customWidth="1"/>
    <col min="14599" max="14599" width="12.140625" style="217" customWidth="1"/>
    <col min="14600" max="14600" width="27.28515625" style="217" customWidth="1"/>
    <col min="14601" max="14601" width="25.7109375" style="217" customWidth="1"/>
    <col min="14602" max="14604" width="15.7109375" style="217" customWidth="1"/>
    <col min="14605" max="14848" width="9.140625" style="217"/>
    <col min="14849" max="14849" width="6.42578125" style="217" customWidth="1"/>
    <col min="14850" max="14850" width="6.7109375" style="217" customWidth="1"/>
    <col min="14851" max="14851" width="3.28515625" style="217" customWidth="1"/>
    <col min="14852" max="14852" width="31.28515625" style="217" customWidth="1"/>
    <col min="14853" max="14853" width="9.140625" style="217"/>
    <col min="14854" max="14854" width="11.5703125" style="217" customWidth="1"/>
    <col min="14855" max="14855" width="12.140625" style="217" customWidth="1"/>
    <col min="14856" max="14856" width="27.28515625" style="217" customWidth="1"/>
    <col min="14857" max="14857" width="25.7109375" style="217" customWidth="1"/>
    <col min="14858" max="14860" width="15.7109375" style="217" customWidth="1"/>
    <col min="14861" max="15104" width="9.140625" style="217"/>
    <col min="15105" max="15105" width="6.42578125" style="217" customWidth="1"/>
    <col min="15106" max="15106" width="6.7109375" style="217" customWidth="1"/>
    <col min="15107" max="15107" width="3.28515625" style="217" customWidth="1"/>
    <col min="15108" max="15108" width="31.28515625" style="217" customWidth="1"/>
    <col min="15109" max="15109" width="9.140625" style="217"/>
    <col min="15110" max="15110" width="11.5703125" style="217" customWidth="1"/>
    <col min="15111" max="15111" width="12.140625" style="217" customWidth="1"/>
    <col min="15112" max="15112" width="27.28515625" style="217" customWidth="1"/>
    <col min="15113" max="15113" width="25.7109375" style="217" customWidth="1"/>
    <col min="15114" max="15116" width="15.7109375" style="217" customWidth="1"/>
    <col min="15117" max="15360" width="9.140625" style="217"/>
    <col min="15361" max="15361" width="6.42578125" style="217" customWidth="1"/>
    <col min="15362" max="15362" width="6.7109375" style="217" customWidth="1"/>
    <col min="15363" max="15363" width="3.28515625" style="217" customWidth="1"/>
    <col min="15364" max="15364" width="31.28515625" style="217" customWidth="1"/>
    <col min="15365" max="15365" width="9.140625" style="217"/>
    <col min="15366" max="15366" width="11.5703125" style="217" customWidth="1"/>
    <col min="15367" max="15367" width="12.140625" style="217" customWidth="1"/>
    <col min="15368" max="15368" width="27.28515625" style="217" customWidth="1"/>
    <col min="15369" max="15369" width="25.7109375" style="217" customWidth="1"/>
    <col min="15370" max="15372" width="15.7109375" style="217" customWidth="1"/>
    <col min="15373" max="15616" width="9.140625" style="217"/>
    <col min="15617" max="15617" width="6.42578125" style="217" customWidth="1"/>
    <col min="15618" max="15618" width="6.7109375" style="217" customWidth="1"/>
    <col min="15619" max="15619" width="3.28515625" style="217" customWidth="1"/>
    <col min="15620" max="15620" width="31.28515625" style="217" customWidth="1"/>
    <col min="15621" max="15621" width="9.140625" style="217"/>
    <col min="15622" max="15622" width="11.5703125" style="217" customWidth="1"/>
    <col min="15623" max="15623" width="12.140625" style="217" customWidth="1"/>
    <col min="15624" max="15624" width="27.28515625" style="217" customWidth="1"/>
    <col min="15625" max="15625" width="25.7109375" style="217" customWidth="1"/>
    <col min="15626" max="15628" width="15.7109375" style="217" customWidth="1"/>
    <col min="15629" max="15872" width="9.140625" style="217"/>
    <col min="15873" max="15873" width="6.42578125" style="217" customWidth="1"/>
    <col min="15874" max="15874" width="6.7109375" style="217" customWidth="1"/>
    <col min="15875" max="15875" width="3.28515625" style="217" customWidth="1"/>
    <col min="15876" max="15876" width="31.28515625" style="217" customWidth="1"/>
    <col min="15877" max="15877" width="9.140625" style="217"/>
    <col min="15878" max="15878" width="11.5703125" style="217" customWidth="1"/>
    <col min="15879" max="15879" width="12.140625" style="217" customWidth="1"/>
    <col min="15880" max="15880" width="27.28515625" style="217" customWidth="1"/>
    <col min="15881" max="15881" width="25.7109375" style="217" customWidth="1"/>
    <col min="15882" max="15884" width="15.7109375" style="217" customWidth="1"/>
    <col min="15885" max="16128" width="9.140625" style="217"/>
    <col min="16129" max="16129" width="6.42578125" style="217" customWidth="1"/>
    <col min="16130" max="16130" width="6.7109375" style="217" customWidth="1"/>
    <col min="16131" max="16131" width="3.28515625" style="217" customWidth="1"/>
    <col min="16132" max="16132" width="31.28515625" style="217" customWidth="1"/>
    <col min="16133" max="16133" width="9.140625" style="217"/>
    <col min="16134" max="16134" width="11.5703125" style="217" customWidth="1"/>
    <col min="16135" max="16135" width="12.140625" style="217" customWidth="1"/>
    <col min="16136" max="16136" width="27.28515625" style="217" customWidth="1"/>
    <col min="16137" max="16137" width="25.7109375" style="217" customWidth="1"/>
    <col min="16138" max="16140" width="15.7109375" style="217" customWidth="1"/>
    <col min="16141" max="16384" width="9.140625" style="217"/>
  </cols>
  <sheetData>
    <row r="1" spans="1:13" ht="20.100000000000001" customHeight="1" x14ac:dyDescent="0.25">
      <c r="A1" s="253" t="s">
        <v>121</v>
      </c>
      <c r="B1" s="253"/>
      <c r="C1" s="253"/>
      <c r="D1" s="253"/>
      <c r="E1" s="253"/>
      <c r="F1" s="253"/>
      <c r="G1" s="218"/>
      <c r="H1" s="218"/>
      <c r="I1" s="218"/>
      <c r="J1" s="218"/>
      <c r="K1" s="218"/>
      <c r="L1" s="218"/>
      <c r="M1" s="218"/>
    </row>
    <row r="2" spans="1:13" ht="20.100000000000001" customHeight="1" x14ac:dyDescent="0.2">
      <c r="G2" s="218"/>
      <c r="H2" s="218"/>
      <c r="I2" s="254" t="s">
        <v>122</v>
      </c>
      <c r="J2" s="255"/>
      <c r="K2" s="255"/>
      <c r="L2" s="256"/>
      <c r="M2" s="218"/>
    </row>
    <row r="3" spans="1:13" ht="20.100000000000001" customHeight="1" x14ac:dyDescent="0.2">
      <c r="G3" s="218"/>
      <c r="H3" s="218"/>
      <c r="I3" s="257"/>
      <c r="J3" s="258"/>
      <c r="K3" s="258"/>
      <c r="L3" s="259"/>
      <c r="M3" s="218"/>
    </row>
    <row r="4" spans="1:13" ht="20.100000000000001" customHeight="1" thickBot="1" x14ac:dyDescent="0.25">
      <c r="C4" s="260" t="s">
        <v>123</v>
      </c>
      <c r="D4" s="261"/>
      <c r="E4" s="262"/>
      <c r="G4" s="218"/>
      <c r="H4" s="250" t="s">
        <v>124</v>
      </c>
      <c r="I4" s="249" t="s">
        <v>125</v>
      </c>
      <c r="J4" s="248" t="s">
        <v>126</v>
      </c>
      <c r="K4" s="248" t="s">
        <v>127</v>
      </c>
      <c r="L4" s="248" t="s">
        <v>128</v>
      </c>
      <c r="M4" s="218"/>
    </row>
    <row r="5" spans="1:13" ht="20.100000000000001" customHeight="1" thickBot="1" x14ac:dyDescent="0.25">
      <c r="C5" s="246" t="s">
        <v>129</v>
      </c>
      <c r="D5" s="245"/>
      <c r="E5" s="237">
        <v>3.5000000000000001E-3</v>
      </c>
      <c r="G5" s="241"/>
      <c r="H5" s="228" t="str">
        <f>IF(AND(E5&gt;=0,E5&lt;=0.42/100),"OK","Percentual inadequado")</f>
        <v>OK</v>
      </c>
      <c r="I5" s="247" t="s">
        <v>129</v>
      </c>
      <c r="J5" s="226">
        <v>0</v>
      </c>
      <c r="K5" s="226">
        <v>0.21</v>
      </c>
      <c r="L5" s="226">
        <v>0.42</v>
      </c>
      <c r="M5" s="218"/>
    </row>
    <row r="6" spans="1:13" ht="20.100000000000001" customHeight="1" thickBot="1" x14ac:dyDescent="0.25">
      <c r="C6" s="246" t="s">
        <v>130</v>
      </c>
      <c r="D6" s="245"/>
      <c r="E6" s="237">
        <v>1.55E-2</v>
      </c>
      <c r="G6" s="241"/>
      <c r="H6" s="228" t="str">
        <f>IF(AND(E6&gt;=0,E6&lt;=2.05/100),"OK","Percentual inadequado")</f>
        <v>OK</v>
      </c>
      <c r="I6" s="247" t="s">
        <v>130</v>
      </c>
      <c r="J6" s="226">
        <v>0</v>
      </c>
      <c r="K6" s="226">
        <v>0.97</v>
      </c>
      <c r="L6" s="226">
        <v>2.0499999999999998</v>
      </c>
      <c r="M6" s="218"/>
    </row>
    <row r="7" spans="1:13" ht="20.100000000000001" customHeight="1" thickBot="1" x14ac:dyDescent="0.25">
      <c r="C7" s="246" t="s">
        <v>131</v>
      </c>
      <c r="D7" s="245"/>
      <c r="E7" s="237">
        <v>0.01</v>
      </c>
      <c r="G7" s="241"/>
      <c r="H7" s="228" t="str">
        <f>IF(AND(E7&gt;=0,E7&lt;=1.2/100),"OK","Percentual inadequado")</f>
        <v>OK</v>
      </c>
      <c r="I7" s="247" t="s">
        <v>131</v>
      </c>
      <c r="J7" s="226">
        <v>0</v>
      </c>
      <c r="K7" s="226">
        <v>0.59</v>
      </c>
      <c r="L7" s="226">
        <v>1.2</v>
      </c>
      <c r="M7" s="218"/>
    </row>
    <row r="8" spans="1:13" ht="20.100000000000001" customHeight="1" thickBot="1" x14ac:dyDescent="0.25">
      <c r="C8" s="246" t="s">
        <v>132</v>
      </c>
      <c r="D8" s="245"/>
      <c r="E8" s="237">
        <v>5.4800000000000001E-2</v>
      </c>
      <c r="G8" s="241"/>
      <c r="H8" s="228" t="str">
        <f>IF(AND(E8&gt;=0.11/100,E8&lt;=8.03/100),"OK","Percentual inadequado")</f>
        <v>OK</v>
      </c>
      <c r="I8" s="247" t="s">
        <v>132</v>
      </c>
      <c r="J8" s="226">
        <v>0.11</v>
      </c>
      <c r="K8" s="226">
        <v>4.07</v>
      </c>
      <c r="L8" s="226">
        <v>8.0299999999999994</v>
      </c>
      <c r="M8" s="218"/>
    </row>
    <row r="9" spans="1:13" ht="20.100000000000001" customHeight="1" thickBot="1" x14ac:dyDescent="0.25">
      <c r="C9" s="246" t="s">
        <v>133</v>
      </c>
      <c r="D9" s="245"/>
      <c r="E9" s="237">
        <v>6.0499999999999998E-2</v>
      </c>
      <c r="G9" s="241"/>
      <c r="H9" s="240"/>
      <c r="I9" s="218"/>
      <c r="J9" s="218"/>
      <c r="K9" s="218"/>
      <c r="L9" s="218"/>
      <c r="M9" s="218"/>
    </row>
    <row r="10" spans="1:13" ht="20.100000000000001" customHeight="1" thickBot="1" x14ac:dyDescent="0.25">
      <c r="C10" s="244" t="s">
        <v>134</v>
      </c>
      <c r="D10" s="243"/>
      <c r="E10" s="242">
        <f>SUM(E11:E13)</f>
        <v>7.1500000000000008E-2</v>
      </c>
      <c r="G10" s="241"/>
      <c r="H10" s="240"/>
      <c r="I10" s="239" t="s">
        <v>135</v>
      </c>
      <c r="J10" s="238" t="s">
        <v>136</v>
      </c>
      <c r="K10" s="238" t="s">
        <v>128</v>
      </c>
      <c r="L10" s="218"/>
      <c r="M10" s="218"/>
    </row>
    <row r="11" spans="1:13" ht="20.100000000000001" customHeight="1" thickBot="1" x14ac:dyDescent="0.25">
      <c r="C11" s="236"/>
      <c r="D11" s="235" t="s">
        <v>137</v>
      </c>
      <c r="E11" s="237">
        <v>3.5000000000000003E-2</v>
      </c>
      <c r="G11" s="218"/>
      <c r="H11" s="228" t="str">
        <f>IF(AND(E11&gt;=2/100,E11&lt;=5/100),"OK","Percentual inadequado")</f>
        <v>OK</v>
      </c>
      <c r="I11" s="227" t="s">
        <v>138</v>
      </c>
      <c r="J11" s="226">
        <v>2</v>
      </c>
      <c r="K11" s="226">
        <v>5</v>
      </c>
      <c r="L11" s="218"/>
      <c r="M11" s="218"/>
    </row>
    <row r="12" spans="1:13" ht="20.100000000000001" customHeight="1" thickBot="1" x14ac:dyDescent="0.25">
      <c r="C12" s="236"/>
      <c r="D12" s="235" t="s">
        <v>139</v>
      </c>
      <c r="E12" s="232">
        <v>6.4999999999999997E-3</v>
      </c>
      <c r="G12" s="218"/>
      <c r="H12" s="228" t="str">
        <f>IF(E12=0.65/100,"OK","Percentual inadequado")</f>
        <v>OK</v>
      </c>
      <c r="I12" s="227" t="s">
        <v>140</v>
      </c>
      <c r="J12" s="226">
        <v>0.65</v>
      </c>
      <c r="K12" s="226">
        <v>0.65</v>
      </c>
      <c r="L12" s="218"/>
      <c r="M12" s="218"/>
    </row>
    <row r="13" spans="1:13" ht="20.100000000000001" customHeight="1" thickBot="1" x14ac:dyDescent="0.25">
      <c r="C13" s="234"/>
      <c r="D13" s="233" t="s">
        <v>141</v>
      </c>
      <c r="E13" s="232">
        <v>0.03</v>
      </c>
      <c r="G13" s="218"/>
      <c r="H13" s="228" t="str">
        <f>IF(E13=3/100,"OK","Percentual inadequado")</f>
        <v>OK</v>
      </c>
      <c r="I13" s="227" t="s">
        <v>142</v>
      </c>
      <c r="J13" s="226">
        <v>3</v>
      </c>
      <c r="K13" s="226">
        <v>3</v>
      </c>
      <c r="L13" s="218"/>
      <c r="M13" s="218"/>
    </row>
    <row r="14" spans="1:13" ht="20.100000000000001" customHeight="1" thickBot="1" x14ac:dyDescent="0.25">
      <c r="C14" s="231" t="s">
        <v>143</v>
      </c>
      <c r="D14" s="230"/>
      <c r="E14" s="229">
        <f>(((1/(1-E10))*(1+E8)*(1+E7)*(1+E6)*(1+E5)*(1+E9))-1)</f>
        <v>0.23998823399063496</v>
      </c>
      <c r="G14" s="218"/>
      <c r="H14" s="228" t="str">
        <f>IF(AND(E14&gt;=20/100,E14&lt;=30/100),"OK","Usual 20 à 30% - Justificar")</f>
        <v>OK</v>
      </c>
      <c r="I14" s="227" t="s">
        <v>144</v>
      </c>
      <c r="J14" s="226">
        <v>20</v>
      </c>
      <c r="K14" s="226">
        <v>30</v>
      </c>
      <c r="L14" s="218"/>
      <c r="M14" s="218"/>
    </row>
    <row r="15" spans="1:13" ht="20.100000000000001" customHeight="1" x14ac:dyDescent="0.2">
      <c r="C15" s="225" t="s">
        <v>145</v>
      </c>
      <c r="G15" s="218"/>
      <c r="H15" s="218"/>
      <c r="I15" s="218"/>
      <c r="J15" s="218"/>
      <c r="K15" s="218"/>
      <c r="L15" s="218"/>
      <c r="M15" s="218"/>
    </row>
    <row r="16" spans="1:13" ht="20.100000000000001" customHeight="1" x14ac:dyDescent="0.25">
      <c r="C16" s="224"/>
      <c r="G16" s="218"/>
      <c r="H16" s="218"/>
      <c r="I16" s="218"/>
      <c r="J16" s="218"/>
      <c r="K16" s="218"/>
      <c r="L16" s="218"/>
      <c r="M16" s="218"/>
    </row>
    <row r="17" spans="4:13" ht="20.100000000000001" customHeight="1" thickBot="1" x14ac:dyDescent="0.25">
      <c r="D17" s="219" t="s">
        <v>197</v>
      </c>
      <c r="G17" s="218"/>
      <c r="H17" s="218"/>
      <c r="I17" s="218"/>
      <c r="J17" s="218"/>
      <c r="K17" s="218"/>
      <c r="L17" s="218"/>
      <c r="M17" s="218"/>
    </row>
    <row r="18" spans="4:13" ht="20.100000000000001" customHeight="1" thickBot="1" x14ac:dyDescent="0.25">
      <c r="G18" s="223"/>
      <c r="H18" s="222" t="s">
        <v>146</v>
      </c>
      <c r="I18" s="218"/>
      <c r="J18" s="218"/>
      <c r="K18" s="218"/>
      <c r="L18" s="218"/>
      <c r="M18" s="218"/>
    </row>
    <row r="19" spans="4:13" ht="20.100000000000001" customHeight="1" x14ac:dyDescent="0.2">
      <c r="G19" s="218"/>
      <c r="H19" s="218"/>
      <c r="I19" s="218"/>
      <c r="J19" s="218"/>
      <c r="K19" s="218"/>
      <c r="L19" s="218"/>
      <c r="M19" s="218"/>
    </row>
    <row r="20" spans="4:13" x14ac:dyDescent="0.2">
      <c r="D20" s="221"/>
      <c r="G20" s="218"/>
      <c r="H20" s="218"/>
      <c r="I20" s="218"/>
      <c r="J20" s="218"/>
      <c r="K20" s="218"/>
      <c r="L20" s="218"/>
      <c r="M20" s="218"/>
    </row>
    <row r="21" spans="4:13" x14ac:dyDescent="0.2">
      <c r="D21" s="220" t="s">
        <v>147</v>
      </c>
      <c r="G21" s="218"/>
      <c r="H21" s="218"/>
      <c r="I21" s="218"/>
      <c r="J21" s="218"/>
      <c r="K21" s="218"/>
      <c r="L21" s="218"/>
      <c r="M21" s="218"/>
    </row>
    <row r="22" spans="4:13" x14ac:dyDescent="0.2">
      <c r="D22" s="219" t="s">
        <v>21</v>
      </c>
      <c r="G22" s="218"/>
      <c r="H22" s="218"/>
      <c r="I22" s="218"/>
      <c r="J22" s="218"/>
      <c r="K22" s="218"/>
      <c r="L22" s="218"/>
      <c r="M22" s="218"/>
    </row>
    <row r="23" spans="4:13" x14ac:dyDescent="0.2">
      <c r="D23" s="219" t="s">
        <v>148</v>
      </c>
      <c r="G23" s="218"/>
      <c r="H23" s="218"/>
      <c r="I23" s="218"/>
      <c r="J23" s="218"/>
      <c r="K23" s="218"/>
      <c r="L23" s="218"/>
      <c r="M23" s="218"/>
    </row>
    <row r="24" spans="4:13" x14ac:dyDescent="0.2">
      <c r="D24" s="219" t="s">
        <v>149</v>
      </c>
      <c r="G24" s="218"/>
      <c r="H24" s="218"/>
      <c r="I24" s="218"/>
      <c r="J24" s="218"/>
      <c r="K24" s="218"/>
      <c r="L24" s="218"/>
      <c r="M24" s="218"/>
    </row>
  </sheetData>
  <sheetProtection password="C2D4" sheet="1" objects="1" scenarios="1" selectLockedCells="1"/>
  <mergeCells count="3">
    <mergeCell ref="A1:F1"/>
    <mergeCell ref="I2:L3"/>
    <mergeCell ref="C4:E4"/>
  </mergeCells>
  <conditionalFormatting sqref="H11:H14 H5:H8">
    <cfRule type="cellIs" dxfId="26" priority="1" stopIfTrue="1" operator="equal">
      <formula>"OK"</formula>
    </cfRule>
  </conditionalFormatting>
  <pageMargins left="0.78740157480314965" right="0.78740157480314965" top="2.1653543307086616" bottom="0.59055118110236227" header="0" footer="0"/>
  <pageSetup fitToHeight="2" orientation="portrait" r:id="rId1"/>
  <headerFooter alignWithMargins="0">
    <oddFooter>Página &amp;P</oddFooter>
  </headerFooter>
  <colBreaks count="1" manualBreakCount="1">
    <brk id="6" max="2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1]!Imprimir">
                <anchor moveWithCells="1">
                  <from>
                    <xdr:col>6</xdr:col>
                    <xdr:colOff>47625</xdr:colOff>
                    <xdr:row>0</xdr:row>
                    <xdr:rowOff>28575</xdr:rowOff>
                  </from>
                  <to>
                    <xdr:col>6</xdr:col>
                    <xdr:colOff>781050</xdr:colOff>
                    <xdr:row>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topLeftCell="A58" zoomScale="80" zoomScaleNormal="80" workbookViewId="0">
      <selection activeCell="E15" sqref="E15"/>
    </sheetView>
  </sheetViews>
  <sheetFormatPr defaultRowHeight="12.75" x14ac:dyDescent="0.2"/>
  <cols>
    <col min="2" max="2" width="8" customWidth="1"/>
    <col min="3" max="3" width="16.7109375" customWidth="1"/>
    <col min="4" max="4" width="10.7109375" style="1" customWidth="1"/>
    <col min="5" max="5" width="63.7109375" customWidth="1"/>
    <col min="6" max="6" width="10.7109375" style="41" customWidth="1"/>
    <col min="7" max="7" width="7.85546875" style="91" customWidth="1"/>
    <col min="8" max="8" width="14.7109375" style="1" customWidth="1"/>
    <col min="9" max="9" width="12.7109375" style="68" customWidth="1"/>
    <col min="10" max="10" width="14.85546875" style="41" bestFit="1" customWidth="1"/>
    <col min="11" max="11" width="12.7109375" style="1" customWidth="1"/>
    <col min="12" max="12" width="11.5703125" style="1" bestFit="1" customWidth="1"/>
    <col min="258" max="258" width="7" customWidth="1"/>
    <col min="259" max="259" width="16.7109375" customWidth="1"/>
    <col min="260" max="260" width="10.7109375" customWidth="1"/>
    <col min="261" max="261" width="63.7109375" customWidth="1"/>
    <col min="262" max="262" width="10.7109375" customWidth="1"/>
    <col min="263" max="263" width="6.7109375" customWidth="1"/>
    <col min="264" max="264" width="14.7109375" customWidth="1"/>
    <col min="265" max="265" width="12.7109375" customWidth="1"/>
    <col min="266" max="266" width="13.7109375" customWidth="1"/>
    <col min="267" max="267" width="12.7109375" customWidth="1"/>
    <col min="268" max="268" width="11.5703125" bestFit="1" customWidth="1"/>
    <col min="514" max="514" width="7" customWidth="1"/>
    <col min="515" max="515" width="16.7109375" customWidth="1"/>
    <col min="516" max="516" width="10.7109375" customWidth="1"/>
    <col min="517" max="517" width="63.7109375" customWidth="1"/>
    <col min="518" max="518" width="10.7109375" customWidth="1"/>
    <col min="519" max="519" width="6.7109375" customWidth="1"/>
    <col min="520" max="520" width="14.7109375" customWidth="1"/>
    <col min="521" max="521" width="12.7109375" customWidth="1"/>
    <col min="522" max="522" width="13.7109375" customWidth="1"/>
    <col min="523" max="523" width="12.7109375" customWidth="1"/>
    <col min="524" max="524" width="11.5703125" bestFit="1" customWidth="1"/>
    <col min="770" max="770" width="7" customWidth="1"/>
    <col min="771" max="771" width="16.7109375" customWidth="1"/>
    <col min="772" max="772" width="10.7109375" customWidth="1"/>
    <col min="773" max="773" width="63.7109375" customWidth="1"/>
    <col min="774" max="774" width="10.7109375" customWidth="1"/>
    <col min="775" max="775" width="6.7109375" customWidth="1"/>
    <col min="776" max="776" width="14.7109375" customWidth="1"/>
    <col min="777" max="777" width="12.7109375" customWidth="1"/>
    <col min="778" max="778" width="13.7109375" customWidth="1"/>
    <col min="779" max="779" width="12.7109375" customWidth="1"/>
    <col min="780" max="780" width="11.5703125" bestFit="1" customWidth="1"/>
    <col min="1026" max="1026" width="7" customWidth="1"/>
    <col min="1027" max="1027" width="16.7109375" customWidth="1"/>
    <col min="1028" max="1028" width="10.7109375" customWidth="1"/>
    <col min="1029" max="1029" width="63.7109375" customWidth="1"/>
    <col min="1030" max="1030" width="10.7109375" customWidth="1"/>
    <col min="1031" max="1031" width="6.7109375" customWidth="1"/>
    <col min="1032" max="1032" width="14.7109375" customWidth="1"/>
    <col min="1033" max="1033" width="12.7109375" customWidth="1"/>
    <col min="1034" max="1034" width="13.7109375" customWidth="1"/>
    <col min="1035" max="1035" width="12.7109375" customWidth="1"/>
    <col min="1036" max="1036" width="11.5703125" bestFit="1" customWidth="1"/>
    <col min="1282" max="1282" width="7" customWidth="1"/>
    <col min="1283" max="1283" width="16.7109375" customWidth="1"/>
    <col min="1284" max="1284" width="10.7109375" customWidth="1"/>
    <col min="1285" max="1285" width="63.7109375" customWidth="1"/>
    <col min="1286" max="1286" width="10.7109375" customWidth="1"/>
    <col min="1287" max="1287" width="6.7109375" customWidth="1"/>
    <col min="1288" max="1288" width="14.7109375" customWidth="1"/>
    <col min="1289" max="1289" width="12.7109375" customWidth="1"/>
    <col min="1290" max="1290" width="13.7109375" customWidth="1"/>
    <col min="1291" max="1291" width="12.7109375" customWidth="1"/>
    <col min="1292" max="1292" width="11.5703125" bestFit="1" customWidth="1"/>
    <col min="1538" max="1538" width="7" customWidth="1"/>
    <col min="1539" max="1539" width="16.7109375" customWidth="1"/>
    <col min="1540" max="1540" width="10.7109375" customWidth="1"/>
    <col min="1541" max="1541" width="63.7109375" customWidth="1"/>
    <col min="1542" max="1542" width="10.7109375" customWidth="1"/>
    <col min="1543" max="1543" width="6.7109375" customWidth="1"/>
    <col min="1544" max="1544" width="14.7109375" customWidth="1"/>
    <col min="1545" max="1545" width="12.7109375" customWidth="1"/>
    <col min="1546" max="1546" width="13.7109375" customWidth="1"/>
    <col min="1547" max="1547" width="12.7109375" customWidth="1"/>
    <col min="1548" max="1548" width="11.5703125" bestFit="1" customWidth="1"/>
    <col min="1794" max="1794" width="7" customWidth="1"/>
    <col min="1795" max="1795" width="16.7109375" customWidth="1"/>
    <col min="1796" max="1796" width="10.7109375" customWidth="1"/>
    <col min="1797" max="1797" width="63.7109375" customWidth="1"/>
    <col min="1798" max="1798" width="10.7109375" customWidth="1"/>
    <col min="1799" max="1799" width="6.7109375" customWidth="1"/>
    <col min="1800" max="1800" width="14.7109375" customWidth="1"/>
    <col min="1801" max="1801" width="12.7109375" customWidth="1"/>
    <col min="1802" max="1802" width="13.7109375" customWidth="1"/>
    <col min="1803" max="1803" width="12.7109375" customWidth="1"/>
    <col min="1804" max="1804" width="11.5703125" bestFit="1" customWidth="1"/>
    <col min="2050" max="2050" width="7" customWidth="1"/>
    <col min="2051" max="2051" width="16.7109375" customWidth="1"/>
    <col min="2052" max="2052" width="10.7109375" customWidth="1"/>
    <col min="2053" max="2053" width="63.7109375" customWidth="1"/>
    <col min="2054" max="2054" width="10.7109375" customWidth="1"/>
    <col min="2055" max="2055" width="6.7109375" customWidth="1"/>
    <col min="2056" max="2056" width="14.7109375" customWidth="1"/>
    <col min="2057" max="2057" width="12.7109375" customWidth="1"/>
    <col min="2058" max="2058" width="13.7109375" customWidth="1"/>
    <col min="2059" max="2059" width="12.7109375" customWidth="1"/>
    <col min="2060" max="2060" width="11.5703125" bestFit="1" customWidth="1"/>
    <col min="2306" max="2306" width="7" customWidth="1"/>
    <col min="2307" max="2307" width="16.7109375" customWidth="1"/>
    <col min="2308" max="2308" width="10.7109375" customWidth="1"/>
    <col min="2309" max="2309" width="63.7109375" customWidth="1"/>
    <col min="2310" max="2310" width="10.7109375" customWidth="1"/>
    <col min="2311" max="2311" width="6.7109375" customWidth="1"/>
    <col min="2312" max="2312" width="14.7109375" customWidth="1"/>
    <col min="2313" max="2313" width="12.7109375" customWidth="1"/>
    <col min="2314" max="2314" width="13.7109375" customWidth="1"/>
    <col min="2315" max="2315" width="12.7109375" customWidth="1"/>
    <col min="2316" max="2316" width="11.5703125" bestFit="1" customWidth="1"/>
    <col min="2562" max="2562" width="7" customWidth="1"/>
    <col min="2563" max="2563" width="16.7109375" customWidth="1"/>
    <col min="2564" max="2564" width="10.7109375" customWidth="1"/>
    <col min="2565" max="2565" width="63.7109375" customWidth="1"/>
    <col min="2566" max="2566" width="10.7109375" customWidth="1"/>
    <col min="2567" max="2567" width="6.7109375" customWidth="1"/>
    <col min="2568" max="2568" width="14.7109375" customWidth="1"/>
    <col min="2569" max="2569" width="12.7109375" customWidth="1"/>
    <col min="2570" max="2570" width="13.7109375" customWidth="1"/>
    <col min="2571" max="2571" width="12.7109375" customWidth="1"/>
    <col min="2572" max="2572" width="11.5703125" bestFit="1" customWidth="1"/>
    <col min="2818" max="2818" width="7" customWidth="1"/>
    <col min="2819" max="2819" width="16.7109375" customWidth="1"/>
    <col min="2820" max="2820" width="10.7109375" customWidth="1"/>
    <col min="2821" max="2821" width="63.7109375" customWidth="1"/>
    <col min="2822" max="2822" width="10.7109375" customWidth="1"/>
    <col min="2823" max="2823" width="6.7109375" customWidth="1"/>
    <col min="2824" max="2824" width="14.7109375" customWidth="1"/>
    <col min="2825" max="2825" width="12.7109375" customWidth="1"/>
    <col min="2826" max="2826" width="13.7109375" customWidth="1"/>
    <col min="2827" max="2827" width="12.7109375" customWidth="1"/>
    <col min="2828" max="2828" width="11.5703125" bestFit="1" customWidth="1"/>
    <col min="3074" max="3074" width="7" customWidth="1"/>
    <col min="3075" max="3075" width="16.7109375" customWidth="1"/>
    <col min="3076" max="3076" width="10.7109375" customWidth="1"/>
    <col min="3077" max="3077" width="63.7109375" customWidth="1"/>
    <col min="3078" max="3078" width="10.7109375" customWidth="1"/>
    <col min="3079" max="3079" width="6.7109375" customWidth="1"/>
    <col min="3080" max="3080" width="14.7109375" customWidth="1"/>
    <col min="3081" max="3081" width="12.7109375" customWidth="1"/>
    <col min="3082" max="3082" width="13.7109375" customWidth="1"/>
    <col min="3083" max="3083" width="12.7109375" customWidth="1"/>
    <col min="3084" max="3084" width="11.5703125" bestFit="1" customWidth="1"/>
    <col min="3330" max="3330" width="7" customWidth="1"/>
    <col min="3331" max="3331" width="16.7109375" customWidth="1"/>
    <col min="3332" max="3332" width="10.7109375" customWidth="1"/>
    <col min="3333" max="3333" width="63.7109375" customWidth="1"/>
    <col min="3334" max="3334" width="10.7109375" customWidth="1"/>
    <col min="3335" max="3335" width="6.7109375" customWidth="1"/>
    <col min="3336" max="3336" width="14.7109375" customWidth="1"/>
    <col min="3337" max="3337" width="12.7109375" customWidth="1"/>
    <col min="3338" max="3338" width="13.7109375" customWidth="1"/>
    <col min="3339" max="3339" width="12.7109375" customWidth="1"/>
    <col min="3340" max="3340" width="11.5703125" bestFit="1" customWidth="1"/>
    <col min="3586" max="3586" width="7" customWidth="1"/>
    <col min="3587" max="3587" width="16.7109375" customWidth="1"/>
    <col min="3588" max="3588" width="10.7109375" customWidth="1"/>
    <col min="3589" max="3589" width="63.7109375" customWidth="1"/>
    <col min="3590" max="3590" width="10.7109375" customWidth="1"/>
    <col min="3591" max="3591" width="6.7109375" customWidth="1"/>
    <col min="3592" max="3592" width="14.7109375" customWidth="1"/>
    <col min="3593" max="3593" width="12.7109375" customWidth="1"/>
    <col min="3594" max="3594" width="13.7109375" customWidth="1"/>
    <col min="3595" max="3595" width="12.7109375" customWidth="1"/>
    <col min="3596" max="3596" width="11.5703125" bestFit="1" customWidth="1"/>
    <col min="3842" max="3842" width="7" customWidth="1"/>
    <col min="3843" max="3843" width="16.7109375" customWidth="1"/>
    <col min="3844" max="3844" width="10.7109375" customWidth="1"/>
    <col min="3845" max="3845" width="63.7109375" customWidth="1"/>
    <col min="3846" max="3846" width="10.7109375" customWidth="1"/>
    <col min="3847" max="3847" width="6.7109375" customWidth="1"/>
    <col min="3848" max="3848" width="14.7109375" customWidth="1"/>
    <col min="3849" max="3849" width="12.7109375" customWidth="1"/>
    <col min="3850" max="3850" width="13.7109375" customWidth="1"/>
    <col min="3851" max="3851" width="12.7109375" customWidth="1"/>
    <col min="3852" max="3852" width="11.5703125" bestFit="1" customWidth="1"/>
    <col min="4098" max="4098" width="7" customWidth="1"/>
    <col min="4099" max="4099" width="16.7109375" customWidth="1"/>
    <col min="4100" max="4100" width="10.7109375" customWidth="1"/>
    <col min="4101" max="4101" width="63.7109375" customWidth="1"/>
    <col min="4102" max="4102" width="10.7109375" customWidth="1"/>
    <col min="4103" max="4103" width="6.7109375" customWidth="1"/>
    <col min="4104" max="4104" width="14.7109375" customWidth="1"/>
    <col min="4105" max="4105" width="12.7109375" customWidth="1"/>
    <col min="4106" max="4106" width="13.7109375" customWidth="1"/>
    <col min="4107" max="4107" width="12.7109375" customWidth="1"/>
    <col min="4108" max="4108" width="11.5703125" bestFit="1" customWidth="1"/>
    <col min="4354" max="4354" width="7" customWidth="1"/>
    <col min="4355" max="4355" width="16.7109375" customWidth="1"/>
    <col min="4356" max="4356" width="10.7109375" customWidth="1"/>
    <col min="4357" max="4357" width="63.7109375" customWidth="1"/>
    <col min="4358" max="4358" width="10.7109375" customWidth="1"/>
    <col min="4359" max="4359" width="6.7109375" customWidth="1"/>
    <col min="4360" max="4360" width="14.7109375" customWidth="1"/>
    <col min="4361" max="4361" width="12.7109375" customWidth="1"/>
    <col min="4362" max="4362" width="13.7109375" customWidth="1"/>
    <col min="4363" max="4363" width="12.7109375" customWidth="1"/>
    <col min="4364" max="4364" width="11.5703125" bestFit="1" customWidth="1"/>
    <col min="4610" max="4610" width="7" customWidth="1"/>
    <col min="4611" max="4611" width="16.7109375" customWidth="1"/>
    <col min="4612" max="4612" width="10.7109375" customWidth="1"/>
    <col min="4613" max="4613" width="63.7109375" customWidth="1"/>
    <col min="4614" max="4614" width="10.7109375" customWidth="1"/>
    <col min="4615" max="4615" width="6.7109375" customWidth="1"/>
    <col min="4616" max="4616" width="14.7109375" customWidth="1"/>
    <col min="4617" max="4617" width="12.7109375" customWidth="1"/>
    <col min="4618" max="4618" width="13.7109375" customWidth="1"/>
    <col min="4619" max="4619" width="12.7109375" customWidth="1"/>
    <col min="4620" max="4620" width="11.5703125" bestFit="1" customWidth="1"/>
    <col min="4866" max="4866" width="7" customWidth="1"/>
    <col min="4867" max="4867" width="16.7109375" customWidth="1"/>
    <col min="4868" max="4868" width="10.7109375" customWidth="1"/>
    <col min="4869" max="4869" width="63.7109375" customWidth="1"/>
    <col min="4870" max="4870" width="10.7109375" customWidth="1"/>
    <col min="4871" max="4871" width="6.7109375" customWidth="1"/>
    <col min="4872" max="4872" width="14.7109375" customWidth="1"/>
    <col min="4873" max="4873" width="12.7109375" customWidth="1"/>
    <col min="4874" max="4874" width="13.7109375" customWidth="1"/>
    <col min="4875" max="4875" width="12.7109375" customWidth="1"/>
    <col min="4876" max="4876" width="11.5703125" bestFit="1" customWidth="1"/>
    <col min="5122" max="5122" width="7" customWidth="1"/>
    <col min="5123" max="5123" width="16.7109375" customWidth="1"/>
    <col min="5124" max="5124" width="10.7109375" customWidth="1"/>
    <col min="5125" max="5125" width="63.7109375" customWidth="1"/>
    <col min="5126" max="5126" width="10.7109375" customWidth="1"/>
    <col min="5127" max="5127" width="6.7109375" customWidth="1"/>
    <col min="5128" max="5128" width="14.7109375" customWidth="1"/>
    <col min="5129" max="5129" width="12.7109375" customWidth="1"/>
    <col min="5130" max="5130" width="13.7109375" customWidth="1"/>
    <col min="5131" max="5131" width="12.7109375" customWidth="1"/>
    <col min="5132" max="5132" width="11.5703125" bestFit="1" customWidth="1"/>
    <col min="5378" max="5378" width="7" customWidth="1"/>
    <col min="5379" max="5379" width="16.7109375" customWidth="1"/>
    <col min="5380" max="5380" width="10.7109375" customWidth="1"/>
    <col min="5381" max="5381" width="63.7109375" customWidth="1"/>
    <col min="5382" max="5382" width="10.7109375" customWidth="1"/>
    <col min="5383" max="5383" width="6.7109375" customWidth="1"/>
    <col min="5384" max="5384" width="14.7109375" customWidth="1"/>
    <col min="5385" max="5385" width="12.7109375" customWidth="1"/>
    <col min="5386" max="5386" width="13.7109375" customWidth="1"/>
    <col min="5387" max="5387" width="12.7109375" customWidth="1"/>
    <col min="5388" max="5388" width="11.5703125" bestFit="1" customWidth="1"/>
    <col min="5634" max="5634" width="7" customWidth="1"/>
    <col min="5635" max="5635" width="16.7109375" customWidth="1"/>
    <col min="5636" max="5636" width="10.7109375" customWidth="1"/>
    <col min="5637" max="5637" width="63.7109375" customWidth="1"/>
    <col min="5638" max="5638" width="10.7109375" customWidth="1"/>
    <col min="5639" max="5639" width="6.7109375" customWidth="1"/>
    <col min="5640" max="5640" width="14.7109375" customWidth="1"/>
    <col min="5641" max="5641" width="12.7109375" customWidth="1"/>
    <col min="5642" max="5642" width="13.7109375" customWidth="1"/>
    <col min="5643" max="5643" width="12.7109375" customWidth="1"/>
    <col min="5644" max="5644" width="11.5703125" bestFit="1" customWidth="1"/>
    <col min="5890" max="5890" width="7" customWidth="1"/>
    <col min="5891" max="5891" width="16.7109375" customWidth="1"/>
    <col min="5892" max="5892" width="10.7109375" customWidth="1"/>
    <col min="5893" max="5893" width="63.7109375" customWidth="1"/>
    <col min="5894" max="5894" width="10.7109375" customWidth="1"/>
    <col min="5895" max="5895" width="6.7109375" customWidth="1"/>
    <col min="5896" max="5896" width="14.7109375" customWidth="1"/>
    <col min="5897" max="5897" width="12.7109375" customWidth="1"/>
    <col min="5898" max="5898" width="13.7109375" customWidth="1"/>
    <col min="5899" max="5899" width="12.7109375" customWidth="1"/>
    <col min="5900" max="5900" width="11.5703125" bestFit="1" customWidth="1"/>
    <col min="6146" max="6146" width="7" customWidth="1"/>
    <col min="6147" max="6147" width="16.7109375" customWidth="1"/>
    <col min="6148" max="6148" width="10.7109375" customWidth="1"/>
    <col min="6149" max="6149" width="63.7109375" customWidth="1"/>
    <col min="6150" max="6150" width="10.7109375" customWidth="1"/>
    <col min="6151" max="6151" width="6.7109375" customWidth="1"/>
    <col min="6152" max="6152" width="14.7109375" customWidth="1"/>
    <col min="6153" max="6153" width="12.7109375" customWidth="1"/>
    <col min="6154" max="6154" width="13.7109375" customWidth="1"/>
    <col min="6155" max="6155" width="12.7109375" customWidth="1"/>
    <col min="6156" max="6156" width="11.5703125" bestFit="1" customWidth="1"/>
    <col min="6402" max="6402" width="7" customWidth="1"/>
    <col min="6403" max="6403" width="16.7109375" customWidth="1"/>
    <col min="6404" max="6404" width="10.7109375" customWidth="1"/>
    <col min="6405" max="6405" width="63.7109375" customWidth="1"/>
    <col min="6406" max="6406" width="10.7109375" customWidth="1"/>
    <col min="6407" max="6407" width="6.7109375" customWidth="1"/>
    <col min="6408" max="6408" width="14.7109375" customWidth="1"/>
    <col min="6409" max="6409" width="12.7109375" customWidth="1"/>
    <col min="6410" max="6410" width="13.7109375" customWidth="1"/>
    <col min="6411" max="6411" width="12.7109375" customWidth="1"/>
    <col min="6412" max="6412" width="11.5703125" bestFit="1" customWidth="1"/>
    <col min="6658" max="6658" width="7" customWidth="1"/>
    <col min="6659" max="6659" width="16.7109375" customWidth="1"/>
    <col min="6660" max="6660" width="10.7109375" customWidth="1"/>
    <col min="6661" max="6661" width="63.7109375" customWidth="1"/>
    <col min="6662" max="6662" width="10.7109375" customWidth="1"/>
    <col min="6663" max="6663" width="6.7109375" customWidth="1"/>
    <col min="6664" max="6664" width="14.7109375" customWidth="1"/>
    <col min="6665" max="6665" width="12.7109375" customWidth="1"/>
    <col min="6666" max="6666" width="13.7109375" customWidth="1"/>
    <col min="6667" max="6667" width="12.7109375" customWidth="1"/>
    <col min="6668" max="6668" width="11.5703125" bestFit="1" customWidth="1"/>
    <col min="6914" max="6914" width="7" customWidth="1"/>
    <col min="6915" max="6915" width="16.7109375" customWidth="1"/>
    <col min="6916" max="6916" width="10.7109375" customWidth="1"/>
    <col min="6917" max="6917" width="63.7109375" customWidth="1"/>
    <col min="6918" max="6918" width="10.7109375" customWidth="1"/>
    <col min="6919" max="6919" width="6.7109375" customWidth="1"/>
    <col min="6920" max="6920" width="14.7109375" customWidth="1"/>
    <col min="6921" max="6921" width="12.7109375" customWidth="1"/>
    <col min="6922" max="6922" width="13.7109375" customWidth="1"/>
    <col min="6923" max="6923" width="12.7109375" customWidth="1"/>
    <col min="6924" max="6924" width="11.5703125" bestFit="1" customWidth="1"/>
    <col min="7170" max="7170" width="7" customWidth="1"/>
    <col min="7171" max="7171" width="16.7109375" customWidth="1"/>
    <col min="7172" max="7172" width="10.7109375" customWidth="1"/>
    <col min="7173" max="7173" width="63.7109375" customWidth="1"/>
    <col min="7174" max="7174" width="10.7109375" customWidth="1"/>
    <col min="7175" max="7175" width="6.7109375" customWidth="1"/>
    <col min="7176" max="7176" width="14.7109375" customWidth="1"/>
    <col min="7177" max="7177" width="12.7109375" customWidth="1"/>
    <col min="7178" max="7178" width="13.7109375" customWidth="1"/>
    <col min="7179" max="7179" width="12.7109375" customWidth="1"/>
    <col min="7180" max="7180" width="11.5703125" bestFit="1" customWidth="1"/>
    <col min="7426" max="7426" width="7" customWidth="1"/>
    <col min="7427" max="7427" width="16.7109375" customWidth="1"/>
    <col min="7428" max="7428" width="10.7109375" customWidth="1"/>
    <col min="7429" max="7429" width="63.7109375" customWidth="1"/>
    <col min="7430" max="7430" width="10.7109375" customWidth="1"/>
    <col min="7431" max="7431" width="6.7109375" customWidth="1"/>
    <col min="7432" max="7432" width="14.7109375" customWidth="1"/>
    <col min="7433" max="7433" width="12.7109375" customWidth="1"/>
    <col min="7434" max="7434" width="13.7109375" customWidth="1"/>
    <col min="7435" max="7435" width="12.7109375" customWidth="1"/>
    <col min="7436" max="7436" width="11.5703125" bestFit="1" customWidth="1"/>
    <col min="7682" max="7682" width="7" customWidth="1"/>
    <col min="7683" max="7683" width="16.7109375" customWidth="1"/>
    <col min="7684" max="7684" width="10.7109375" customWidth="1"/>
    <col min="7685" max="7685" width="63.7109375" customWidth="1"/>
    <col min="7686" max="7686" width="10.7109375" customWidth="1"/>
    <col min="7687" max="7687" width="6.7109375" customWidth="1"/>
    <col min="7688" max="7688" width="14.7109375" customWidth="1"/>
    <col min="7689" max="7689" width="12.7109375" customWidth="1"/>
    <col min="7690" max="7690" width="13.7109375" customWidth="1"/>
    <col min="7691" max="7691" width="12.7109375" customWidth="1"/>
    <col min="7692" max="7692" width="11.5703125" bestFit="1" customWidth="1"/>
    <col min="7938" max="7938" width="7" customWidth="1"/>
    <col min="7939" max="7939" width="16.7109375" customWidth="1"/>
    <col min="7940" max="7940" width="10.7109375" customWidth="1"/>
    <col min="7941" max="7941" width="63.7109375" customWidth="1"/>
    <col min="7942" max="7942" width="10.7109375" customWidth="1"/>
    <col min="7943" max="7943" width="6.7109375" customWidth="1"/>
    <col min="7944" max="7944" width="14.7109375" customWidth="1"/>
    <col min="7945" max="7945" width="12.7109375" customWidth="1"/>
    <col min="7946" max="7946" width="13.7109375" customWidth="1"/>
    <col min="7947" max="7947" width="12.7109375" customWidth="1"/>
    <col min="7948" max="7948" width="11.5703125" bestFit="1" customWidth="1"/>
    <col min="8194" max="8194" width="7" customWidth="1"/>
    <col min="8195" max="8195" width="16.7109375" customWidth="1"/>
    <col min="8196" max="8196" width="10.7109375" customWidth="1"/>
    <col min="8197" max="8197" width="63.7109375" customWidth="1"/>
    <col min="8198" max="8198" width="10.7109375" customWidth="1"/>
    <col min="8199" max="8199" width="6.7109375" customWidth="1"/>
    <col min="8200" max="8200" width="14.7109375" customWidth="1"/>
    <col min="8201" max="8201" width="12.7109375" customWidth="1"/>
    <col min="8202" max="8202" width="13.7109375" customWidth="1"/>
    <col min="8203" max="8203" width="12.7109375" customWidth="1"/>
    <col min="8204" max="8204" width="11.5703125" bestFit="1" customWidth="1"/>
    <col min="8450" max="8450" width="7" customWidth="1"/>
    <col min="8451" max="8451" width="16.7109375" customWidth="1"/>
    <col min="8452" max="8452" width="10.7109375" customWidth="1"/>
    <col min="8453" max="8453" width="63.7109375" customWidth="1"/>
    <col min="8454" max="8454" width="10.7109375" customWidth="1"/>
    <col min="8455" max="8455" width="6.7109375" customWidth="1"/>
    <col min="8456" max="8456" width="14.7109375" customWidth="1"/>
    <col min="8457" max="8457" width="12.7109375" customWidth="1"/>
    <col min="8458" max="8458" width="13.7109375" customWidth="1"/>
    <col min="8459" max="8459" width="12.7109375" customWidth="1"/>
    <col min="8460" max="8460" width="11.5703125" bestFit="1" customWidth="1"/>
    <col min="8706" max="8706" width="7" customWidth="1"/>
    <col min="8707" max="8707" width="16.7109375" customWidth="1"/>
    <col min="8708" max="8708" width="10.7109375" customWidth="1"/>
    <col min="8709" max="8709" width="63.7109375" customWidth="1"/>
    <col min="8710" max="8710" width="10.7109375" customWidth="1"/>
    <col min="8711" max="8711" width="6.7109375" customWidth="1"/>
    <col min="8712" max="8712" width="14.7109375" customWidth="1"/>
    <col min="8713" max="8713" width="12.7109375" customWidth="1"/>
    <col min="8714" max="8714" width="13.7109375" customWidth="1"/>
    <col min="8715" max="8715" width="12.7109375" customWidth="1"/>
    <col min="8716" max="8716" width="11.5703125" bestFit="1" customWidth="1"/>
    <col min="8962" max="8962" width="7" customWidth="1"/>
    <col min="8963" max="8963" width="16.7109375" customWidth="1"/>
    <col min="8964" max="8964" width="10.7109375" customWidth="1"/>
    <col min="8965" max="8965" width="63.7109375" customWidth="1"/>
    <col min="8966" max="8966" width="10.7109375" customWidth="1"/>
    <col min="8967" max="8967" width="6.7109375" customWidth="1"/>
    <col min="8968" max="8968" width="14.7109375" customWidth="1"/>
    <col min="8969" max="8969" width="12.7109375" customWidth="1"/>
    <col min="8970" max="8970" width="13.7109375" customWidth="1"/>
    <col min="8971" max="8971" width="12.7109375" customWidth="1"/>
    <col min="8972" max="8972" width="11.5703125" bestFit="1" customWidth="1"/>
    <col min="9218" max="9218" width="7" customWidth="1"/>
    <col min="9219" max="9219" width="16.7109375" customWidth="1"/>
    <col min="9220" max="9220" width="10.7109375" customWidth="1"/>
    <col min="9221" max="9221" width="63.7109375" customWidth="1"/>
    <col min="9222" max="9222" width="10.7109375" customWidth="1"/>
    <col min="9223" max="9223" width="6.7109375" customWidth="1"/>
    <col min="9224" max="9224" width="14.7109375" customWidth="1"/>
    <col min="9225" max="9225" width="12.7109375" customWidth="1"/>
    <col min="9226" max="9226" width="13.7109375" customWidth="1"/>
    <col min="9227" max="9227" width="12.7109375" customWidth="1"/>
    <col min="9228" max="9228" width="11.5703125" bestFit="1" customWidth="1"/>
    <col min="9474" max="9474" width="7" customWidth="1"/>
    <col min="9475" max="9475" width="16.7109375" customWidth="1"/>
    <col min="9476" max="9476" width="10.7109375" customWidth="1"/>
    <col min="9477" max="9477" width="63.7109375" customWidth="1"/>
    <col min="9478" max="9478" width="10.7109375" customWidth="1"/>
    <col min="9479" max="9479" width="6.7109375" customWidth="1"/>
    <col min="9480" max="9480" width="14.7109375" customWidth="1"/>
    <col min="9481" max="9481" width="12.7109375" customWidth="1"/>
    <col min="9482" max="9482" width="13.7109375" customWidth="1"/>
    <col min="9483" max="9483" width="12.7109375" customWidth="1"/>
    <col min="9484" max="9484" width="11.5703125" bestFit="1" customWidth="1"/>
    <col min="9730" max="9730" width="7" customWidth="1"/>
    <col min="9731" max="9731" width="16.7109375" customWidth="1"/>
    <col min="9732" max="9732" width="10.7109375" customWidth="1"/>
    <col min="9733" max="9733" width="63.7109375" customWidth="1"/>
    <col min="9734" max="9734" width="10.7109375" customWidth="1"/>
    <col min="9735" max="9735" width="6.7109375" customWidth="1"/>
    <col min="9736" max="9736" width="14.7109375" customWidth="1"/>
    <col min="9737" max="9737" width="12.7109375" customWidth="1"/>
    <col min="9738" max="9738" width="13.7109375" customWidth="1"/>
    <col min="9739" max="9739" width="12.7109375" customWidth="1"/>
    <col min="9740" max="9740" width="11.5703125" bestFit="1" customWidth="1"/>
    <col min="9986" max="9986" width="7" customWidth="1"/>
    <col min="9987" max="9987" width="16.7109375" customWidth="1"/>
    <col min="9988" max="9988" width="10.7109375" customWidth="1"/>
    <col min="9989" max="9989" width="63.7109375" customWidth="1"/>
    <col min="9990" max="9990" width="10.7109375" customWidth="1"/>
    <col min="9991" max="9991" width="6.7109375" customWidth="1"/>
    <col min="9992" max="9992" width="14.7109375" customWidth="1"/>
    <col min="9993" max="9993" width="12.7109375" customWidth="1"/>
    <col min="9994" max="9994" width="13.7109375" customWidth="1"/>
    <col min="9995" max="9995" width="12.7109375" customWidth="1"/>
    <col min="9996" max="9996" width="11.5703125" bestFit="1" customWidth="1"/>
    <col min="10242" max="10242" width="7" customWidth="1"/>
    <col min="10243" max="10243" width="16.7109375" customWidth="1"/>
    <col min="10244" max="10244" width="10.7109375" customWidth="1"/>
    <col min="10245" max="10245" width="63.7109375" customWidth="1"/>
    <col min="10246" max="10246" width="10.7109375" customWidth="1"/>
    <col min="10247" max="10247" width="6.7109375" customWidth="1"/>
    <col min="10248" max="10248" width="14.7109375" customWidth="1"/>
    <col min="10249" max="10249" width="12.7109375" customWidth="1"/>
    <col min="10250" max="10250" width="13.7109375" customWidth="1"/>
    <col min="10251" max="10251" width="12.7109375" customWidth="1"/>
    <col min="10252" max="10252" width="11.5703125" bestFit="1" customWidth="1"/>
    <col min="10498" max="10498" width="7" customWidth="1"/>
    <col min="10499" max="10499" width="16.7109375" customWidth="1"/>
    <col min="10500" max="10500" width="10.7109375" customWidth="1"/>
    <col min="10501" max="10501" width="63.7109375" customWidth="1"/>
    <col min="10502" max="10502" width="10.7109375" customWidth="1"/>
    <col min="10503" max="10503" width="6.7109375" customWidth="1"/>
    <col min="10504" max="10504" width="14.7109375" customWidth="1"/>
    <col min="10505" max="10505" width="12.7109375" customWidth="1"/>
    <col min="10506" max="10506" width="13.7109375" customWidth="1"/>
    <col min="10507" max="10507" width="12.7109375" customWidth="1"/>
    <col min="10508" max="10508" width="11.5703125" bestFit="1" customWidth="1"/>
    <col min="10754" max="10754" width="7" customWidth="1"/>
    <col min="10755" max="10755" width="16.7109375" customWidth="1"/>
    <col min="10756" max="10756" width="10.7109375" customWidth="1"/>
    <col min="10757" max="10757" width="63.7109375" customWidth="1"/>
    <col min="10758" max="10758" width="10.7109375" customWidth="1"/>
    <col min="10759" max="10759" width="6.7109375" customWidth="1"/>
    <col min="10760" max="10760" width="14.7109375" customWidth="1"/>
    <col min="10761" max="10761" width="12.7109375" customWidth="1"/>
    <col min="10762" max="10762" width="13.7109375" customWidth="1"/>
    <col min="10763" max="10763" width="12.7109375" customWidth="1"/>
    <col min="10764" max="10764" width="11.5703125" bestFit="1" customWidth="1"/>
    <col min="11010" max="11010" width="7" customWidth="1"/>
    <col min="11011" max="11011" width="16.7109375" customWidth="1"/>
    <col min="11012" max="11012" width="10.7109375" customWidth="1"/>
    <col min="11013" max="11013" width="63.7109375" customWidth="1"/>
    <col min="11014" max="11014" width="10.7109375" customWidth="1"/>
    <col min="11015" max="11015" width="6.7109375" customWidth="1"/>
    <col min="11016" max="11016" width="14.7109375" customWidth="1"/>
    <col min="11017" max="11017" width="12.7109375" customWidth="1"/>
    <col min="11018" max="11018" width="13.7109375" customWidth="1"/>
    <col min="11019" max="11019" width="12.7109375" customWidth="1"/>
    <col min="11020" max="11020" width="11.5703125" bestFit="1" customWidth="1"/>
    <col min="11266" max="11266" width="7" customWidth="1"/>
    <col min="11267" max="11267" width="16.7109375" customWidth="1"/>
    <col min="11268" max="11268" width="10.7109375" customWidth="1"/>
    <col min="11269" max="11269" width="63.7109375" customWidth="1"/>
    <col min="11270" max="11270" width="10.7109375" customWidth="1"/>
    <col min="11271" max="11271" width="6.7109375" customWidth="1"/>
    <col min="11272" max="11272" width="14.7109375" customWidth="1"/>
    <col min="11273" max="11273" width="12.7109375" customWidth="1"/>
    <col min="11274" max="11274" width="13.7109375" customWidth="1"/>
    <col min="11275" max="11275" width="12.7109375" customWidth="1"/>
    <col min="11276" max="11276" width="11.5703125" bestFit="1" customWidth="1"/>
    <col min="11522" max="11522" width="7" customWidth="1"/>
    <col min="11523" max="11523" width="16.7109375" customWidth="1"/>
    <col min="11524" max="11524" width="10.7109375" customWidth="1"/>
    <col min="11525" max="11525" width="63.7109375" customWidth="1"/>
    <col min="11526" max="11526" width="10.7109375" customWidth="1"/>
    <col min="11527" max="11527" width="6.7109375" customWidth="1"/>
    <col min="11528" max="11528" width="14.7109375" customWidth="1"/>
    <col min="11529" max="11529" width="12.7109375" customWidth="1"/>
    <col min="11530" max="11530" width="13.7109375" customWidth="1"/>
    <col min="11531" max="11531" width="12.7109375" customWidth="1"/>
    <col min="11532" max="11532" width="11.5703125" bestFit="1" customWidth="1"/>
    <col min="11778" max="11778" width="7" customWidth="1"/>
    <col min="11779" max="11779" width="16.7109375" customWidth="1"/>
    <col min="11780" max="11780" width="10.7109375" customWidth="1"/>
    <col min="11781" max="11781" width="63.7109375" customWidth="1"/>
    <col min="11782" max="11782" width="10.7109375" customWidth="1"/>
    <col min="11783" max="11783" width="6.7109375" customWidth="1"/>
    <col min="11784" max="11784" width="14.7109375" customWidth="1"/>
    <col min="11785" max="11785" width="12.7109375" customWidth="1"/>
    <col min="11786" max="11786" width="13.7109375" customWidth="1"/>
    <col min="11787" max="11787" width="12.7109375" customWidth="1"/>
    <col min="11788" max="11788" width="11.5703125" bestFit="1" customWidth="1"/>
    <col min="12034" max="12034" width="7" customWidth="1"/>
    <col min="12035" max="12035" width="16.7109375" customWidth="1"/>
    <col min="12036" max="12036" width="10.7109375" customWidth="1"/>
    <col min="12037" max="12037" width="63.7109375" customWidth="1"/>
    <col min="12038" max="12038" width="10.7109375" customWidth="1"/>
    <col min="12039" max="12039" width="6.7109375" customWidth="1"/>
    <col min="12040" max="12040" width="14.7109375" customWidth="1"/>
    <col min="12041" max="12041" width="12.7109375" customWidth="1"/>
    <col min="12042" max="12042" width="13.7109375" customWidth="1"/>
    <col min="12043" max="12043" width="12.7109375" customWidth="1"/>
    <col min="12044" max="12044" width="11.5703125" bestFit="1" customWidth="1"/>
    <col min="12290" max="12290" width="7" customWidth="1"/>
    <col min="12291" max="12291" width="16.7109375" customWidth="1"/>
    <col min="12292" max="12292" width="10.7109375" customWidth="1"/>
    <col min="12293" max="12293" width="63.7109375" customWidth="1"/>
    <col min="12294" max="12294" width="10.7109375" customWidth="1"/>
    <col min="12295" max="12295" width="6.7109375" customWidth="1"/>
    <col min="12296" max="12296" width="14.7109375" customWidth="1"/>
    <col min="12297" max="12297" width="12.7109375" customWidth="1"/>
    <col min="12298" max="12298" width="13.7109375" customWidth="1"/>
    <col min="12299" max="12299" width="12.7109375" customWidth="1"/>
    <col min="12300" max="12300" width="11.5703125" bestFit="1" customWidth="1"/>
    <col min="12546" max="12546" width="7" customWidth="1"/>
    <col min="12547" max="12547" width="16.7109375" customWidth="1"/>
    <col min="12548" max="12548" width="10.7109375" customWidth="1"/>
    <col min="12549" max="12549" width="63.7109375" customWidth="1"/>
    <col min="12550" max="12550" width="10.7109375" customWidth="1"/>
    <col min="12551" max="12551" width="6.7109375" customWidth="1"/>
    <col min="12552" max="12552" width="14.7109375" customWidth="1"/>
    <col min="12553" max="12553" width="12.7109375" customWidth="1"/>
    <col min="12554" max="12554" width="13.7109375" customWidth="1"/>
    <col min="12555" max="12555" width="12.7109375" customWidth="1"/>
    <col min="12556" max="12556" width="11.5703125" bestFit="1" customWidth="1"/>
    <col min="12802" max="12802" width="7" customWidth="1"/>
    <col min="12803" max="12803" width="16.7109375" customWidth="1"/>
    <col min="12804" max="12804" width="10.7109375" customWidth="1"/>
    <col min="12805" max="12805" width="63.7109375" customWidth="1"/>
    <col min="12806" max="12806" width="10.7109375" customWidth="1"/>
    <col min="12807" max="12807" width="6.7109375" customWidth="1"/>
    <col min="12808" max="12808" width="14.7109375" customWidth="1"/>
    <col min="12809" max="12809" width="12.7109375" customWidth="1"/>
    <col min="12810" max="12810" width="13.7109375" customWidth="1"/>
    <col min="12811" max="12811" width="12.7109375" customWidth="1"/>
    <col min="12812" max="12812" width="11.5703125" bestFit="1" customWidth="1"/>
    <col min="13058" max="13058" width="7" customWidth="1"/>
    <col min="13059" max="13059" width="16.7109375" customWidth="1"/>
    <col min="13060" max="13060" width="10.7109375" customWidth="1"/>
    <col min="13061" max="13061" width="63.7109375" customWidth="1"/>
    <col min="13062" max="13062" width="10.7109375" customWidth="1"/>
    <col min="13063" max="13063" width="6.7109375" customWidth="1"/>
    <col min="13064" max="13064" width="14.7109375" customWidth="1"/>
    <col min="13065" max="13065" width="12.7109375" customWidth="1"/>
    <col min="13066" max="13066" width="13.7109375" customWidth="1"/>
    <col min="13067" max="13067" width="12.7109375" customWidth="1"/>
    <col min="13068" max="13068" width="11.5703125" bestFit="1" customWidth="1"/>
    <col min="13314" max="13314" width="7" customWidth="1"/>
    <col min="13315" max="13315" width="16.7109375" customWidth="1"/>
    <col min="13316" max="13316" width="10.7109375" customWidth="1"/>
    <col min="13317" max="13317" width="63.7109375" customWidth="1"/>
    <col min="13318" max="13318" width="10.7109375" customWidth="1"/>
    <col min="13319" max="13319" width="6.7109375" customWidth="1"/>
    <col min="13320" max="13320" width="14.7109375" customWidth="1"/>
    <col min="13321" max="13321" width="12.7109375" customWidth="1"/>
    <col min="13322" max="13322" width="13.7109375" customWidth="1"/>
    <col min="13323" max="13323" width="12.7109375" customWidth="1"/>
    <col min="13324" max="13324" width="11.5703125" bestFit="1" customWidth="1"/>
    <col min="13570" max="13570" width="7" customWidth="1"/>
    <col min="13571" max="13571" width="16.7109375" customWidth="1"/>
    <col min="13572" max="13572" width="10.7109375" customWidth="1"/>
    <col min="13573" max="13573" width="63.7109375" customWidth="1"/>
    <col min="13574" max="13574" width="10.7109375" customWidth="1"/>
    <col min="13575" max="13575" width="6.7109375" customWidth="1"/>
    <col min="13576" max="13576" width="14.7109375" customWidth="1"/>
    <col min="13577" max="13577" width="12.7109375" customWidth="1"/>
    <col min="13578" max="13578" width="13.7109375" customWidth="1"/>
    <col min="13579" max="13579" width="12.7109375" customWidth="1"/>
    <col min="13580" max="13580" width="11.5703125" bestFit="1" customWidth="1"/>
    <col min="13826" max="13826" width="7" customWidth="1"/>
    <col min="13827" max="13827" width="16.7109375" customWidth="1"/>
    <col min="13828" max="13828" width="10.7109375" customWidth="1"/>
    <col min="13829" max="13829" width="63.7109375" customWidth="1"/>
    <col min="13830" max="13830" width="10.7109375" customWidth="1"/>
    <col min="13831" max="13831" width="6.7109375" customWidth="1"/>
    <col min="13832" max="13832" width="14.7109375" customWidth="1"/>
    <col min="13833" max="13833" width="12.7109375" customWidth="1"/>
    <col min="13834" max="13834" width="13.7109375" customWidth="1"/>
    <col min="13835" max="13835" width="12.7109375" customWidth="1"/>
    <col min="13836" max="13836" width="11.5703125" bestFit="1" customWidth="1"/>
    <col min="14082" max="14082" width="7" customWidth="1"/>
    <col min="14083" max="14083" width="16.7109375" customWidth="1"/>
    <col min="14084" max="14084" width="10.7109375" customWidth="1"/>
    <col min="14085" max="14085" width="63.7109375" customWidth="1"/>
    <col min="14086" max="14086" width="10.7109375" customWidth="1"/>
    <col min="14087" max="14087" width="6.7109375" customWidth="1"/>
    <col min="14088" max="14088" width="14.7109375" customWidth="1"/>
    <col min="14089" max="14089" width="12.7109375" customWidth="1"/>
    <col min="14090" max="14090" width="13.7109375" customWidth="1"/>
    <col min="14091" max="14091" width="12.7109375" customWidth="1"/>
    <col min="14092" max="14092" width="11.5703125" bestFit="1" customWidth="1"/>
    <col min="14338" max="14338" width="7" customWidth="1"/>
    <col min="14339" max="14339" width="16.7109375" customWidth="1"/>
    <col min="14340" max="14340" width="10.7109375" customWidth="1"/>
    <col min="14341" max="14341" width="63.7109375" customWidth="1"/>
    <col min="14342" max="14342" width="10.7109375" customWidth="1"/>
    <col min="14343" max="14343" width="6.7109375" customWidth="1"/>
    <col min="14344" max="14344" width="14.7109375" customWidth="1"/>
    <col min="14345" max="14345" width="12.7109375" customWidth="1"/>
    <col min="14346" max="14346" width="13.7109375" customWidth="1"/>
    <col min="14347" max="14347" width="12.7109375" customWidth="1"/>
    <col min="14348" max="14348" width="11.5703125" bestFit="1" customWidth="1"/>
    <col min="14594" max="14594" width="7" customWidth="1"/>
    <col min="14595" max="14595" width="16.7109375" customWidth="1"/>
    <col min="14596" max="14596" width="10.7109375" customWidth="1"/>
    <col min="14597" max="14597" width="63.7109375" customWidth="1"/>
    <col min="14598" max="14598" width="10.7109375" customWidth="1"/>
    <col min="14599" max="14599" width="6.7109375" customWidth="1"/>
    <col min="14600" max="14600" width="14.7109375" customWidth="1"/>
    <col min="14601" max="14601" width="12.7109375" customWidth="1"/>
    <col min="14602" max="14602" width="13.7109375" customWidth="1"/>
    <col min="14603" max="14603" width="12.7109375" customWidth="1"/>
    <col min="14604" max="14604" width="11.5703125" bestFit="1" customWidth="1"/>
    <col min="14850" max="14850" width="7" customWidth="1"/>
    <col min="14851" max="14851" width="16.7109375" customWidth="1"/>
    <col min="14852" max="14852" width="10.7109375" customWidth="1"/>
    <col min="14853" max="14853" width="63.7109375" customWidth="1"/>
    <col min="14854" max="14854" width="10.7109375" customWidth="1"/>
    <col min="14855" max="14855" width="6.7109375" customWidth="1"/>
    <col min="14856" max="14856" width="14.7109375" customWidth="1"/>
    <col min="14857" max="14857" width="12.7109375" customWidth="1"/>
    <col min="14858" max="14858" width="13.7109375" customWidth="1"/>
    <col min="14859" max="14859" width="12.7109375" customWidth="1"/>
    <col min="14860" max="14860" width="11.5703125" bestFit="1" customWidth="1"/>
    <col min="15106" max="15106" width="7" customWidth="1"/>
    <col min="15107" max="15107" width="16.7109375" customWidth="1"/>
    <col min="15108" max="15108" width="10.7109375" customWidth="1"/>
    <col min="15109" max="15109" width="63.7109375" customWidth="1"/>
    <col min="15110" max="15110" width="10.7109375" customWidth="1"/>
    <col min="15111" max="15111" width="6.7109375" customWidth="1"/>
    <col min="15112" max="15112" width="14.7109375" customWidth="1"/>
    <col min="15113" max="15113" width="12.7109375" customWidth="1"/>
    <col min="15114" max="15114" width="13.7109375" customWidth="1"/>
    <col min="15115" max="15115" width="12.7109375" customWidth="1"/>
    <col min="15116" max="15116" width="11.5703125" bestFit="1" customWidth="1"/>
    <col min="15362" max="15362" width="7" customWidth="1"/>
    <col min="15363" max="15363" width="16.7109375" customWidth="1"/>
    <col min="15364" max="15364" width="10.7109375" customWidth="1"/>
    <col min="15365" max="15365" width="63.7109375" customWidth="1"/>
    <col min="15366" max="15366" width="10.7109375" customWidth="1"/>
    <col min="15367" max="15367" width="6.7109375" customWidth="1"/>
    <col min="15368" max="15368" width="14.7109375" customWidth="1"/>
    <col min="15369" max="15369" width="12.7109375" customWidth="1"/>
    <col min="15370" max="15370" width="13.7109375" customWidth="1"/>
    <col min="15371" max="15371" width="12.7109375" customWidth="1"/>
    <col min="15372" max="15372" width="11.5703125" bestFit="1" customWidth="1"/>
    <col min="15618" max="15618" width="7" customWidth="1"/>
    <col min="15619" max="15619" width="16.7109375" customWidth="1"/>
    <col min="15620" max="15620" width="10.7109375" customWidth="1"/>
    <col min="15621" max="15621" width="63.7109375" customWidth="1"/>
    <col min="15622" max="15622" width="10.7109375" customWidth="1"/>
    <col min="15623" max="15623" width="6.7109375" customWidth="1"/>
    <col min="15624" max="15624" width="14.7109375" customWidth="1"/>
    <col min="15625" max="15625" width="12.7109375" customWidth="1"/>
    <col min="15626" max="15626" width="13.7109375" customWidth="1"/>
    <col min="15627" max="15627" width="12.7109375" customWidth="1"/>
    <col min="15628" max="15628" width="11.5703125" bestFit="1" customWidth="1"/>
    <col min="15874" max="15874" width="7" customWidth="1"/>
    <col min="15875" max="15875" width="16.7109375" customWidth="1"/>
    <col min="15876" max="15876" width="10.7109375" customWidth="1"/>
    <col min="15877" max="15877" width="63.7109375" customWidth="1"/>
    <col min="15878" max="15878" width="10.7109375" customWidth="1"/>
    <col min="15879" max="15879" width="6.7109375" customWidth="1"/>
    <col min="15880" max="15880" width="14.7109375" customWidth="1"/>
    <col min="15881" max="15881" width="12.7109375" customWidth="1"/>
    <col min="15882" max="15882" width="13.7109375" customWidth="1"/>
    <col min="15883" max="15883" width="12.7109375" customWidth="1"/>
    <col min="15884" max="15884" width="11.5703125" bestFit="1" customWidth="1"/>
    <col min="16130" max="16130" width="7" customWidth="1"/>
    <col min="16131" max="16131" width="16.7109375" customWidth="1"/>
    <col min="16132" max="16132" width="10.7109375" customWidth="1"/>
    <col min="16133" max="16133" width="63.7109375" customWidth="1"/>
    <col min="16134" max="16134" width="10.7109375" customWidth="1"/>
    <col min="16135" max="16135" width="6.7109375" customWidth="1"/>
    <col min="16136" max="16136" width="14.7109375" customWidth="1"/>
    <col min="16137" max="16137" width="12.7109375" customWidth="1"/>
    <col min="16138" max="16138" width="13.7109375" customWidth="1"/>
    <col min="16139" max="16139" width="12.7109375" customWidth="1"/>
    <col min="16140" max="16140" width="11.5703125" bestFit="1" customWidth="1"/>
  </cols>
  <sheetData>
    <row r="1" spans="1:20" ht="42.75" customHeight="1" x14ac:dyDescent="0.2">
      <c r="B1" s="264" t="s">
        <v>27</v>
      </c>
      <c r="C1" s="264"/>
      <c r="D1" s="264"/>
      <c r="E1" s="264"/>
      <c r="F1" s="264"/>
      <c r="G1" s="264"/>
      <c r="H1" s="264"/>
      <c r="I1" s="264"/>
      <c r="J1" s="264"/>
      <c r="K1" s="203"/>
      <c r="L1" s="203"/>
      <c r="M1" s="181"/>
      <c r="N1" s="181"/>
      <c r="O1" s="181"/>
      <c r="P1" s="181"/>
      <c r="Q1" s="181"/>
      <c r="R1" s="181"/>
      <c r="S1" s="181"/>
      <c r="T1" s="181"/>
    </row>
    <row r="2" spans="1:20" s="1" customFormat="1" ht="16.5" x14ac:dyDescent="0.35">
      <c r="A2"/>
      <c r="B2" s="98" t="s">
        <v>179</v>
      </c>
      <c r="C2" s="3"/>
      <c r="D2" s="4"/>
      <c r="E2" s="5"/>
      <c r="F2" s="6"/>
      <c r="G2" s="70"/>
      <c r="H2" s="11"/>
      <c r="I2" s="7"/>
      <c r="J2" s="8"/>
      <c r="K2" s="4"/>
    </row>
    <row r="3" spans="1:20" s="1" customFormat="1" ht="16.5" x14ac:dyDescent="0.35">
      <c r="A3"/>
      <c r="B3" s="3" t="s">
        <v>180</v>
      </c>
      <c r="C3" s="3"/>
      <c r="D3" s="4"/>
      <c r="E3" s="5"/>
      <c r="F3" s="6"/>
      <c r="G3" s="70"/>
      <c r="H3" s="11"/>
      <c r="I3" s="10"/>
      <c r="J3" s="9"/>
      <c r="K3" s="4"/>
    </row>
    <row r="4" spans="1:20" s="1" customFormat="1" ht="16.5" x14ac:dyDescent="0.35">
      <c r="A4"/>
      <c r="B4" s="3" t="s">
        <v>58</v>
      </c>
      <c r="C4" s="3"/>
      <c r="D4" s="4"/>
      <c r="E4" s="5"/>
      <c r="F4" s="6"/>
      <c r="G4" s="70"/>
      <c r="H4" s="11"/>
      <c r="I4" s="10"/>
      <c r="J4" s="9"/>
      <c r="K4" s="4"/>
    </row>
    <row r="5" spans="1:20" s="1" customFormat="1" ht="16.5" x14ac:dyDescent="0.35">
      <c r="A5"/>
      <c r="B5" s="3" t="s">
        <v>181</v>
      </c>
      <c r="C5" s="3"/>
      <c r="D5" s="4"/>
      <c r="E5" s="5"/>
      <c r="F5" s="6"/>
      <c r="G5" s="70"/>
      <c r="H5" s="11"/>
      <c r="I5" s="7"/>
      <c r="J5" s="9"/>
      <c r="K5" s="4"/>
    </row>
    <row r="6" spans="1:20" s="1" customFormat="1" ht="16.5" x14ac:dyDescent="0.35">
      <c r="A6"/>
      <c r="B6" s="3" t="s">
        <v>182</v>
      </c>
      <c r="C6" s="3"/>
      <c r="D6" s="4"/>
      <c r="E6" s="5"/>
      <c r="F6" s="6"/>
      <c r="G6" s="70"/>
      <c r="H6" s="11"/>
      <c r="I6" s="7" t="s">
        <v>1</v>
      </c>
      <c r="J6" s="9"/>
      <c r="K6" s="4"/>
    </row>
    <row r="7" spans="1:20" s="1" customFormat="1" ht="17.25" thickBot="1" x14ac:dyDescent="0.4">
      <c r="A7"/>
      <c r="B7" s="3"/>
      <c r="C7" s="3"/>
      <c r="D7" s="4"/>
      <c r="E7" s="5"/>
      <c r="F7" s="6"/>
      <c r="G7" s="70"/>
      <c r="H7" s="11"/>
      <c r="I7" s="7"/>
      <c r="J7" s="9"/>
      <c r="K7" s="4"/>
      <c r="M7"/>
    </row>
    <row r="8" spans="1:20" s="1" customFormat="1" ht="16.5" x14ac:dyDescent="0.35">
      <c r="A8"/>
      <c r="B8" s="185" t="s">
        <v>2</v>
      </c>
      <c r="C8" s="186" t="s">
        <v>3</v>
      </c>
      <c r="D8" s="187" t="s">
        <v>4</v>
      </c>
      <c r="E8" s="188" t="s">
        <v>5</v>
      </c>
      <c r="F8" s="189" t="s">
        <v>116</v>
      </c>
      <c r="G8" s="190" t="s">
        <v>117</v>
      </c>
      <c r="H8" s="191" t="s">
        <v>118</v>
      </c>
      <c r="I8" s="192" t="s">
        <v>119</v>
      </c>
      <c r="J8" s="193" t="s">
        <v>120</v>
      </c>
      <c r="K8" s="184"/>
      <c r="L8" s="184"/>
      <c r="M8" s="181"/>
      <c r="N8" s="180"/>
      <c r="O8" s="180"/>
      <c r="P8" s="180"/>
      <c r="Q8" s="180"/>
      <c r="R8" s="180"/>
      <c r="S8" s="180"/>
      <c r="T8" s="180"/>
    </row>
    <row r="9" spans="1:20" s="1" customFormat="1" ht="17.25" thickBot="1" x14ac:dyDescent="0.4">
      <c r="A9"/>
      <c r="B9" s="194"/>
      <c r="C9" s="195" t="s">
        <v>6</v>
      </c>
      <c r="D9" s="196" t="s">
        <v>6</v>
      </c>
      <c r="E9" s="197"/>
      <c r="F9" s="198" t="s">
        <v>0</v>
      </c>
      <c r="G9" s="199" t="s">
        <v>0</v>
      </c>
      <c r="H9" s="200" t="s">
        <v>7</v>
      </c>
      <c r="I9" s="201" t="s">
        <v>7</v>
      </c>
      <c r="J9" s="202" t="s">
        <v>8</v>
      </c>
      <c r="K9" s="4"/>
      <c r="M9"/>
    </row>
    <row r="10" spans="1:20" s="1" customFormat="1" ht="17.25" thickBot="1" x14ac:dyDescent="0.4">
      <c r="A10" s="2"/>
      <c r="B10" s="71">
        <v>1</v>
      </c>
      <c r="C10" s="72"/>
      <c r="D10" s="73"/>
      <c r="E10" s="74" t="s">
        <v>28</v>
      </c>
      <c r="F10" s="12" t="s">
        <v>0</v>
      </c>
      <c r="G10" s="75" t="s">
        <v>0</v>
      </c>
      <c r="H10" s="13" t="s">
        <v>0</v>
      </c>
      <c r="I10" s="12" t="s">
        <v>0</v>
      </c>
      <c r="J10" s="14"/>
      <c r="K10" s="4"/>
      <c r="M10"/>
    </row>
    <row r="11" spans="1:20" s="1" customFormat="1" ht="15" x14ac:dyDescent="0.3">
      <c r="A11"/>
      <c r="B11" s="15" t="s">
        <v>9</v>
      </c>
      <c r="C11" s="16" t="s">
        <v>10</v>
      </c>
      <c r="D11" s="39">
        <v>348.72</v>
      </c>
      <c r="E11" s="17" t="s">
        <v>114</v>
      </c>
      <c r="F11" s="7">
        <f>'Trecho I'!F11+'Trecho II'!F11</f>
        <v>2.5</v>
      </c>
      <c r="G11" s="18" t="s">
        <v>11</v>
      </c>
      <c r="H11" s="19">
        <f>D11*1.24</f>
        <v>432.4128</v>
      </c>
      <c r="I11" s="7">
        <f>SUM(F11*H11)</f>
        <v>1081.0319999999999</v>
      </c>
      <c r="J11" s="20" t="s">
        <v>0</v>
      </c>
      <c r="K11" s="4"/>
      <c r="M11"/>
    </row>
    <row r="12" spans="1:20" s="1" customFormat="1" ht="17.25" thickBot="1" x14ac:dyDescent="0.4">
      <c r="A12"/>
      <c r="B12" s="21"/>
      <c r="C12" s="22"/>
      <c r="D12" s="23"/>
      <c r="E12" s="24" t="s">
        <v>12</v>
      </c>
      <c r="F12" s="27"/>
      <c r="G12" s="25"/>
      <c r="H12" s="26"/>
      <c r="I12" s="27"/>
      <c r="J12" s="28">
        <f>SUM(I11)</f>
        <v>1081.0319999999999</v>
      </c>
      <c r="K12" s="4"/>
      <c r="M12"/>
    </row>
    <row r="13" spans="1:20" s="1" customFormat="1" ht="17.25" thickBot="1" x14ac:dyDescent="0.4">
      <c r="A13" s="2"/>
      <c r="B13" s="71">
        <v>2</v>
      </c>
      <c r="C13" s="72"/>
      <c r="D13" s="73"/>
      <c r="E13" s="74" t="s">
        <v>59</v>
      </c>
      <c r="F13" s="7"/>
      <c r="G13" s="75"/>
      <c r="H13" s="13"/>
      <c r="I13" s="12"/>
      <c r="J13" s="29"/>
      <c r="K13" s="4"/>
      <c r="M13"/>
    </row>
    <row r="14" spans="1:20" s="1" customFormat="1" ht="15.75" customHeight="1" x14ac:dyDescent="0.35">
      <c r="A14"/>
      <c r="B14" s="35" t="s">
        <v>0</v>
      </c>
      <c r="C14" s="36"/>
      <c r="D14" s="37"/>
      <c r="E14" s="38" t="s">
        <v>50</v>
      </c>
      <c r="F14" s="7"/>
      <c r="G14" s="18"/>
      <c r="H14" s="19" t="s">
        <v>0</v>
      </c>
      <c r="I14" s="7" t="s">
        <v>0</v>
      </c>
      <c r="J14" s="30"/>
      <c r="K14" s="4"/>
      <c r="M14"/>
    </row>
    <row r="15" spans="1:20" s="1" customFormat="1" ht="15" x14ac:dyDescent="0.3">
      <c r="A15"/>
      <c r="B15" s="31" t="s">
        <v>13</v>
      </c>
      <c r="C15" s="32" t="s">
        <v>29</v>
      </c>
      <c r="D15" s="33">
        <v>1.35</v>
      </c>
      <c r="E15" s="34" t="s">
        <v>30</v>
      </c>
      <c r="F15" s="7">
        <f>'Trecho I'!F15+'Trecho II'!F15</f>
        <v>4907.1000000000004</v>
      </c>
      <c r="G15" s="18" t="s">
        <v>11</v>
      </c>
      <c r="H15" s="19">
        <f>D15*1.24</f>
        <v>1.6740000000000002</v>
      </c>
      <c r="I15" s="7">
        <f>SUM(F15*H15)</f>
        <v>8214.4854000000014</v>
      </c>
      <c r="J15" s="30"/>
      <c r="K15" s="4"/>
      <c r="M15"/>
    </row>
    <row r="16" spans="1:20" s="1" customFormat="1" ht="17.25" thickBot="1" x14ac:dyDescent="0.4">
      <c r="A16"/>
      <c r="B16" s="21" t="s">
        <v>0</v>
      </c>
      <c r="C16" s="40"/>
      <c r="D16" s="23"/>
      <c r="E16" s="24" t="s">
        <v>12</v>
      </c>
      <c r="F16" s="27"/>
      <c r="G16" s="25"/>
      <c r="H16" s="26"/>
      <c r="I16" s="27"/>
      <c r="J16" s="76">
        <f>SUM(I15:I15)</f>
        <v>8214.4854000000014</v>
      </c>
      <c r="K16" s="4"/>
      <c r="M16"/>
    </row>
    <row r="17" spans="1:13" s="1" customFormat="1" ht="17.25" thickBot="1" x14ac:dyDescent="0.4">
      <c r="A17" s="2"/>
      <c r="B17" s="71">
        <v>3</v>
      </c>
      <c r="C17" s="72"/>
      <c r="D17" s="73"/>
      <c r="E17" s="74" t="s">
        <v>158</v>
      </c>
      <c r="F17" s="7"/>
      <c r="G17" s="75"/>
      <c r="H17" s="13"/>
      <c r="I17" s="12"/>
      <c r="J17" s="29"/>
      <c r="K17" s="4"/>
      <c r="M17"/>
    </row>
    <row r="18" spans="1:13" s="1" customFormat="1" ht="16.5" x14ac:dyDescent="0.35">
      <c r="A18"/>
      <c r="B18" s="35" t="s">
        <v>0</v>
      </c>
      <c r="C18" s="36"/>
      <c r="D18" s="37"/>
      <c r="E18" s="38" t="s">
        <v>60</v>
      </c>
      <c r="F18" s="7"/>
      <c r="G18" s="18"/>
      <c r="H18" s="19" t="s">
        <v>0</v>
      </c>
      <c r="I18" s="7" t="s">
        <v>0</v>
      </c>
      <c r="J18" s="30"/>
      <c r="K18" s="4"/>
      <c r="M18"/>
    </row>
    <row r="19" spans="1:13" s="1" customFormat="1" ht="30" x14ac:dyDescent="0.3">
      <c r="A19"/>
      <c r="B19" s="116" t="s">
        <v>14</v>
      </c>
      <c r="C19" s="110" t="s">
        <v>45</v>
      </c>
      <c r="D19" s="111">
        <v>218.32</v>
      </c>
      <c r="E19" s="112" t="s">
        <v>46</v>
      </c>
      <c r="F19" s="113">
        <f>'Trecho I'!F19+'Trecho II'!F19</f>
        <v>8.36</v>
      </c>
      <c r="G19" s="114" t="s">
        <v>47</v>
      </c>
      <c r="H19" s="115">
        <f>D19*1.24</f>
        <v>270.71679999999998</v>
      </c>
      <c r="I19" s="113">
        <f>SUM(F19*H19)</f>
        <v>2263.1924479999998</v>
      </c>
      <c r="J19" s="30"/>
      <c r="K19" s="4"/>
      <c r="M19"/>
    </row>
    <row r="20" spans="1:13" s="1" customFormat="1" ht="15" x14ac:dyDescent="0.3">
      <c r="A20"/>
      <c r="B20" s="15" t="s">
        <v>42</v>
      </c>
      <c r="C20" s="32" t="s">
        <v>48</v>
      </c>
      <c r="D20" s="33">
        <v>0.84</v>
      </c>
      <c r="E20" s="34" t="s">
        <v>49</v>
      </c>
      <c r="F20" s="113">
        <f>'Trecho I'!F20+'Trecho II'!F20</f>
        <v>195.29</v>
      </c>
      <c r="G20" s="18" t="s">
        <v>41</v>
      </c>
      <c r="H20" s="115">
        <f>D20*1.24</f>
        <v>1.0415999999999999</v>
      </c>
      <c r="I20" s="113">
        <f>SUM(F20*H20)</f>
        <v>203.41406399999997</v>
      </c>
      <c r="J20" s="30"/>
      <c r="K20" s="4"/>
      <c r="M20"/>
    </row>
    <row r="21" spans="1:13" s="1" customFormat="1" ht="17.25" thickBot="1" x14ac:dyDescent="0.4">
      <c r="A21"/>
      <c r="B21" s="21" t="s">
        <v>0</v>
      </c>
      <c r="C21" s="40"/>
      <c r="D21" s="23"/>
      <c r="E21" s="24" t="s">
        <v>12</v>
      </c>
      <c r="F21" s="27"/>
      <c r="G21" s="25"/>
      <c r="H21" s="26"/>
      <c r="I21" s="27"/>
      <c r="J21" s="76">
        <f>SUM(I19:I20)</f>
        <v>2466.6065119999998</v>
      </c>
      <c r="K21" s="4"/>
      <c r="M21"/>
    </row>
    <row r="22" spans="1:13" ht="17.25" thickBot="1" x14ac:dyDescent="0.4">
      <c r="A22" s="2"/>
      <c r="B22" s="71">
        <v>4</v>
      </c>
      <c r="C22" s="72"/>
      <c r="D22" s="73"/>
      <c r="E22" s="74" t="s">
        <v>109</v>
      </c>
      <c r="F22" s="7"/>
      <c r="G22" s="174" t="s">
        <v>0</v>
      </c>
      <c r="H22" s="13" t="s">
        <v>0</v>
      </c>
      <c r="I22" s="12" t="s">
        <v>0</v>
      </c>
      <c r="J22" s="29" t="s">
        <v>0</v>
      </c>
      <c r="K22" s="4"/>
    </row>
    <row r="23" spans="1:13" ht="16.5" x14ac:dyDescent="0.35">
      <c r="B23" s="175"/>
      <c r="C23" s="176"/>
      <c r="D23" s="177"/>
      <c r="E23" s="38" t="s">
        <v>110</v>
      </c>
      <c r="F23" s="7"/>
      <c r="G23" s="18" t="s">
        <v>0</v>
      </c>
      <c r="H23" s="19" t="s">
        <v>0</v>
      </c>
      <c r="I23" s="7" t="s">
        <v>0</v>
      </c>
      <c r="J23" s="30"/>
      <c r="K23" s="4"/>
    </row>
    <row r="24" spans="1:13" ht="15" x14ac:dyDescent="0.3">
      <c r="B24" s="15" t="s">
        <v>15</v>
      </c>
      <c r="C24" s="178" t="s">
        <v>111</v>
      </c>
      <c r="D24" s="39">
        <v>5.13</v>
      </c>
      <c r="E24" s="17" t="s">
        <v>112</v>
      </c>
      <c r="F24" s="7">
        <f>'Trecho I'!F24+'Trecho II'!F24</f>
        <v>40.97</v>
      </c>
      <c r="G24" s="18" t="s">
        <v>113</v>
      </c>
      <c r="H24" s="19">
        <f>D24*1.24</f>
        <v>6.3612000000000002</v>
      </c>
      <c r="I24" s="7">
        <f>SUM(F24*H24)</f>
        <v>260.61836399999999</v>
      </c>
      <c r="J24" s="179"/>
      <c r="K24" s="4"/>
    </row>
    <row r="25" spans="1:13" ht="16.5" x14ac:dyDescent="0.35">
      <c r="B25" s="15" t="s">
        <v>0</v>
      </c>
      <c r="C25" s="17" t="s">
        <v>0</v>
      </c>
      <c r="D25" s="300"/>
      <c r="E25" s="38" t="s">
        <v>185</v>
      </c>
      <c r="F25" s="7"/>
      <c r="G25" s="18"/>
      <c r="H25" s="19"/>
      <c r="I25" s="7"/>
      <c r="J25" s="298"/>
      <c r="K25" s="4"/>
    </row>
    <row r="26" spans="1:13" ht="15" x14ac:dyDescent="0.3">
      <c r="B26" s="15" t="s">
        <v>16</v>
      </c>
      <c r="C26" s="299" t="s">
        <v>186</v>
      </c>
      <c r="D26" s="300">
        <v>92.44</v>
      </c>
      <c r="E26" s="17" t="s">
        <v>187</v>
      </c>
      <c r="F26" s="7">
        <f>'Trecho I'!F26+'Trecho II'!F26</f>
        <v>40.97</v>
      </c>
      <c r="G26" s="18" t="s">
        <v>113</v>
      </c>
      <c r="H26" s="19">
        <f>D26*1.24</f>
        <v>114.62559999999999</v>
      </c>
      <c r="I26" s="7">
        <f>SUM(F26*H26)</f>
        <v>4696.2108319999998</v>
      </c>
      <c r="J26" s="301"/>
      <c r="K26" s="4"/>
    </row>
    <row r="27" spans="1:13" ht="30" x14ac:dyDescent="0.3">
      <c r="B27" s="116" t="s">
        <v>51</v>
      </c>
      <c r="C27" s="302" t="s">
        <v>188</v>
      </c>
      <c r="D27" s="303">
        <v>25.53</v>
      </c>
      <c r="E27" s="119" t="s">
        <v>189</v>
      </c>
      <c r="F27" s="7">
        <f>'Trecho I'!F27+'Trecho II'!F27</f>
        <v>56.9</v>
      </c>
      <c r="G27" s="114" t="s">
        <v>113</v>
      </c>
      <c r="H27" s="115">
        <f>D27*1.24</f>
        <v>31.6572</v>
      </c>
      <c r="I27" s="113">
        <f>SUM(F27*H27)</f>
        <v>1801.29468</v>
      </c>
      <c r="J27" s="301"/>
      <c r="K27" s="4"/>
    </row>
    <row r="28" spans="1:13" ht="15" x14ac:dyDescent="0.3">
      <c r="B28" s="15" t="s">
        <v>157</v>
      </c>
      <c r="C28" s="299" t="s">
        <v>190</v>
      </c>
      <c r="D28" s="300">
        <v>5.68</v>
      </c>
      <c r="E28" s="17" t="s">
        <v>191</v>
      </c>
      <c r="F28" s="7">
        <f>'Trecho I'!F28+'Trecho II'!F28</f>
        <v>204.84</v>
      </c>
      <c r="G28" s="18" t="s">
        <v>11</v>
      </c>
      <c r="H28" s="19">
        <f>D28*1.24</f>
        <v>7.0431999999999997</v>
      </c>
      <c r="I28" s="7">
        <f>SUM(F28*H28)</f>
        <v>1442.729088</v>
      </c>
      <c r="J28" s="179"/>
      <c r="K28" s="4"/>
    </row>
    <row r="29" spans="1:13" ht="17.25" thickBot="1" x14ac:dyDescent="0.4">
      <c r="B29" s="21" t="s">
        <v>0</v>
      </c>
      <c r="C29" s="40"/>
      <c r="D29" s="23"/>
      <c r="E29" s="24" t="s">
        <v>12</v>
      </c>
      <c r="F29" s="27"/>
      <c r="G29" s="25"/>
      <c r="H29" s="26"/>
      <c r="I29" s="27"/>
      <c r="J29" s="81">
        <f>SUM(I24:I28)</f>
        <v>8200.8529639999997</v>
      </c>
      <c r="K29" s="4"/>
    </row>
    <row r="30" spans="1:13" ht="17.25" thickBot="1" x14ac:dyDescent="0.4">
      <c r="B30" s="71">
        <v>5</v>
      </c>
      <c r="C30" s="72"/>
      <c r="D30" s="73"/>
      <c r="E30" s="74" t="s">
        <v>150</v>
      </c>
      <c r="F30" s="204"/>
      <c r="G30" s="18"/>
      <c r="H30" s="19"/>
      <c r="I30" s="7"/>
      <c r="J30" s="30"/>
      <c r="K30" s="4"/>
    </row>
    <row r="31" spans="1:13" ht="16.5" x14ac:dyDescent="0.35">
      <c r="B31" s="35" t="s">
        <v>0</v>
      </c>
      <c r="C31" s="36"/>
      <c r="D31" s="177"/>
      <c r="E31" s="38" t="s">
        <v>151</v>
      </c>
      <c r="F31" s="113"/>
      <c r="G31" s="18"/>
      <c r="H31" s="19"/>
      <c r="I31" s="7"/>
      <c r="J31" s="30"/>
      <c r="K31" s="4"/>
    </row>
    <row r="32" spans="1:13" ht="15" x14ac:dyDescent="0.3">
      <c r="B32" s="116" t="s">
        <v>55</v>
      </c>
      <c r="C32" s="212" t="s">
        <v>155</v>
      </c>
      <c r="D32" s="213">
        <v>99.46</v>
      </c>
      <c r="E32" s="119" t="s">
        <v>156</v>
      </c>
      <c r="F32" s="113">
        <f>'Trecho I'!F32+'Trecho II'!F32</f>
        <v>5.12</v>
      </c>
      <c r="G32" s="114" t="s">
        <v>113</v>
      </c>
      <c r="H32" s="115">
        <f>D32*1.24</f>
        <v>123.3304</v>
      </c>
      <c r="I32" s="113">
        <f>SUM(F32*H32)</f>
        <v>631.45164799999998</v>
      </c>
      <c r="J32" s="30"/>
      <c r="K32" s="4"/>
    </row>
    <row r="33" spans="1:13" ht="15" x14ac:dyDescent="0.3">
      <c r="B33" s="116" t="s">
        <v>56</v>
      </c>
      <c r="C33" s="205" t="s">
        <v>167</v>
      </c>
      <c r="D33" s="206">
        <v>4.8099999999999996</v>
      </c>
      <c r="E33" s="207" t="s">
        <v>152</v>
      </c>
      <c r="F33" s="113">
        <f>'Trecho I'!F33+'Trecho II'!F33</f>
        <v>34.14</v>
      </c>
      <c r="G33" s="114" t="s">
        <v>11</v>
      </c>
      <c r="H33" s="115">
        <f>D33*1.24</f>
        <v>5.9643999999999995</v>
      </c>
      <c r="I33" s="113">
        <f>SUM(F33*H33)</f>
        <v>203.62461599999997</v>
      </c>
      <c r="J33" s="208"/>
      <c r="K33" s="4"/>
    </row>
    <row r="34" spans="1:13" ht="15" x14ac:dyDescent="0.3">
      <c r="B34" s="116" t="s">
        <v>57</v>
      </c>
      <c r="C34" s="209" t="s">
        <v>44</v>
      </c>
      <c r="D34" s="111">
        <v>1.36</v>
      </c>
      <c r="E34" s="112" t="s">
        <v>43</v>
      </c>
      <c r="F34" s="113">
        <f>'Trecho I'!F34+'Trecho II'!F34</f>
        <v>34.14</v>
      </c>
      <c r="G34" s="18" t="s">
        <v>11</v>
      </c>
      <c r="H34" s="115">
        <f t="shared" ref="H34:H36" si="0">D34*1.24</f>
        <v>1.6864000000000001</v>
      </c>
      <c r="I34" s="7">
        <f>SUM(F34*H34)</f>
        <v>57.573696000000005</v>
      </c>
      <c r="J34" s="208"/>
      <c r="K34" s="4"/>
    </row>
    <row r="35" spans="1:13" ht="30" x14ac:dyDescent="0.3">
      <c r="B35" s="116" t="s">
        <v>202</v>
      </c>
      <c r="C35" s="210" t="s">
        <v>45</v>
      </c>
      <c r="D35" s="118">
        <v>218.32</v>
      </c>
      <c r="E35" s="119" t="s">
        <v>153</v>
      </c>
      <c r="F35" s="113">
        <f>'Trecho I'!F35+'Trecho II'!F35</f>
        <v>4.28</v>
      </c>
      <c r="G35" s="114" t="s">
        <v>154</v>
      </c>
      <c r="H35" s="115">
        <f t="shared" si="0"/>
        <v>270.71679999999998</v>
      </c>
      <c r="I35" s="113">
        <f>SUM(F35*H35)</f>
        <v>1158.6679039999999</v>
      </c>
      <c r="J35" s="208"/>
      <c r="K35" s="4"/>
    </row>
    <row r="36" spans="1:13" s="1" customFormat="1" ht="15" x14ac:dyDescent="0.3">
      <c r="A36"/>
      <c r="B36" s="116" t="s">
        <v>203</v>
      </c>
      <c r="C36" s="32" t="s">
        <v>48</v>
      </c>
      <c r="D36" s="33">
        <v>0.84</v>
      </c>
      <c r="E36" s="34" t="s">
        <v>49</v>
      </c>
      <c r="F36" s="113">
        <f>'Trecho I'!F36+'Trecho II'!F36</f>
        <v>87.64</v>
      </c>
      <c r="G36" s="18" t="s">
        <v>41</v>
      </c>
      <c r="H36" s="115">
        <f t="shared" si="0"/>
        <v>1.0415999999999999</v>
      </c>
      <c r="I36" s="113">
        <f>SUM(F36*H36)</f>
        <v>91.285823999999991</v>
      </c>
      <c r="J36" s="30"/>
      <c r="K36" s="4"/>
      <c r="M36"/>
    </row>
    <row r="37" spans="1:13" ht="17.25" thickBot="1" x14ac:dyDescent="0.4">
      <c r="B37" s="21"/>
      <c r="C37" s="40"/>
      <c r="D37" s="23"/>
      <c r="E37" s="24" t="s">
        <v>12</v>
      </c>
      <c r="F37" s="113"/>
      <c r="G37" s="25"/>
      <c r="H37" s="26"/>
      <c r="I37" s="27"/>
      <c r="J37" s="28">
        <f>SUM(I32:I37)</f>
        <v>2142.6036879999997</v>
      </c>
      <c r="K37" s="4"/>
    </row>
    <row r="38" spans="1:13" s="1" customFormat="1" ht="17.25" thickBot="1" x14ac:dyDescent="0.4">
      <c r="A38" s="2"/>
      <c r="B38" s="71">
        <v>6</v>
      </c>
      <c r="C38" s="72"/>
      <c r="D38" s="73"/>
      <c r="E38" s="74" t="s">
        <v>192</v>
      </c>
      <c r="F38" s="214"/>
      <c r="G38" s="75"/>
      <c r="H38" s="13"/>
      <c r="I38" s="12"/>
      <c r="J38" s="29"/>
      <c r="K38" s="4"/>
      <c r="M38"/>
    </row>
    <row r="39" spans="1:13" s="1" customFormat="1" ht="16.5" x14ac:dyDescent="0.35">
      <c r="A39"/>
      <c r="B39" s="35" t="s">
        <v>0</v>
      </c>
      <c r="C39" s="36"/>
      <c r="D39" s="37"/>
      <c r="E39" s="38" t="s">
        <v>193</v>
      </c>
      <c r="F39" s="7"/>
      <c r="G39" s="18"/>
      <c r="H39" s="19" t="s">
        <v>0</v>
      </c>
      <c r="I39" s="7" t="s">
        <v>0</v>
      </c>
      <c r="J39" s="30"/>
      <c r="K39" s="4"/>
      <c r="M39"/>
    </row>
    <row r="40" spans="1:13" s="1" customFormat="1" ht="15" x14ac:dyDescent="0.3">
      <c r="A40"/>
      <c r="B40" s="15" t="s">
        <v>31</v>
      </c>
      <c r="C40" s="110" t="s">
        <v>44</v>
      </c>
      <c r="D40" s="111">
        <v>1.36</v>
      </c>
      <c r="E40" s="112" t="s">
        <v>43</v>
      </c>
      <c r="F40" s="7">
        <f>'Trecho I'!F40+'Trecho II'!F40</f>
        <v>4907.1000000000004</v>
      </c>
      <c r="G40" s="114" t="s">
        <v>11</v>
      </c>
      <c r="H40" s="19">
        <f>D40*1.24</f>
        <v>1.6864000000000001</v>
      </c>
      <c r="I40" s="7">
        <f>SUM(F40*H40)</f>
        <v>8275.3334400000003</v>
      </c>
      <c r="J40" s="30"/>
      <c r="K40" s="4"/>
      <c r="M40"/>
    </row>
    <row r="41" spans="1:13" s="1" customFormat="1" ht="30" x14ac:dyDescent="0.3">
      <c r="A41"/>
      <c r="B41" s="116" t="s">
        <v>53</v>
      </c>
      <c r="C41" s="110" t="s">
        <v>45</v>
      </c>
      <c r="D41" s="111">
        <v>218.32</v>
      </c>
      <c r="E41" s="112" t="s">
        <v>46</v>
      </c>
      <c r="F41" s="113">
        <f>'Trecho I'!F41+'Trecho II'!F41</f>
        <v>368.05</v>
      </c>
      <c r="G41" s="114" t="s">
        <v>47</v>
      </c>
      <c r="H41" s="115">
        <f>D41*1.24</f>
        <v>270.71679999999998</v>
      </c>
      <c r="I41" s="113">
        <f>SUM(F41*H41)</f>
        <v>99637.318239999993</v>
      </c>
      <c r="J41" s="30"/>
      <c r="K41" s="4"/>
      <c r="M41"/>
    </row>
    <row r="42" spans="1:13" s="1" customFormat="1" ht="15" x14ac:dyDescent="0.3">
      <c r="A42"/>
      <c r="B42" s="15" t="s">
        <v>54</v>
      </c>
      <c r="C42" s="32" t="s">
        <v>48</v>
      </c>
      <c r="D42" s="33">
        <v>0.84</v>
      </c>
      <c r="E42" s="34" t="s">
        <v>49</v>
      </c>
      <c r="F42" s="7">
        <f>'Trecho I'!F42+'Trecho II'!F42</f>
        <v>7545.0300000000007</v>
      </c>
      <c r="G42" s="18" t="s">
        <v>41</v>
      </c>
      <c r="H42" s="115">
        <f>D42*1.24</f>
        <v>1.0415999999999999</v>
      </c>
      <c r="I42" s="113">
        <f>SUM(F42*H42)</f>
        <v>7858.9032479999996</v>
      </c>
      <c r="J42" s="30"/>
      <c r="K42" s="4"/>
      <c r="M42"/>
    </row>
    <row r="43" spans="1:13" s="1" customFormat="1" ht="17.25" thickBot="1" x14ac:dyDescent="0.4">
      <c r="A43"/>
      <c r="B43" s="21" t="s">
        <v>0</v>
      </c>
      <c r="C43" s="40"/>
      <c r="D43" s="23"/>
      <c r="E43" s="24" t="s">
        <v>12</v>
      </c>
      <c r="F43" s="27"/>
      <c r="G43" s="25"/>
      <c r="H43" s="26"/>
      <c r="I43" s="27"/>
      <c r="J43" s="76">
        <f>SUM(I40:I42)</f>
        <v>115771.554928</v>
      </c>
      <c r="K43" s="4"/>
      <c r="M43"/>
    </row>
    <row r="44" spans="1:13" s="1" customFormat="1" ht="17.25" thickBot="1" x14ac:dyDescent="0.4">
      <c r="A44" s="2"/>
      <c r="B44" s="71">
        <v>7</v>
      </c>
      <c r="C44" s="72"/>
      <c r="D44" s="73"/>
      <c r="E44" s="74" t="s">
        <v>194</v>
      </c>
      <c r="F44" s="7"/>
      <c r="G44" s="75"/>
      <c r="H44" s="13"/>
      <c r="I44" s="12"/>
      <c r="J44" s="29"/>
      <c r="K44" s="4"/>
      <c r="M44"/>
    </row>
    <row r="45" spans="1:13" s="1" customFormat="1" ht="16.5" x14ac:dyDescent="0.35">
      <c r="A45"/>
      <c r="B45" s="35" t="s">
        <v>0</v>
      </c>
      <c r="C45" s="36"/>
      <c r="D45" s="37"/>
      <c r="E45" s="38" t="s">
        <v>195</v>
      </c>
      <c r="F45" s="7"/>
      <c r="G45" s="18"/>
      <c r="H45" s="19" t="s">
        <v>0</v>
      </c>
      <c r="I45" s="7" t="s">
        <v>0</v>
      </c>
      <c r="J45" s="30"/>
      <c r="K45" s="4"/>
      <c r="M45"/>
    </row>
    <row r="46" spans="1:13" s="1" customFormat="1" ht="15" x14ac:dyDescent="0.3">
      <c r="A46"/>
      <c r="B46" s="15" t="s">
        <v>102</v>
      </c>
      <c r="C46" s="110" t="s">
        <v>44</v>
      </c>
      <c r="D46" s="111">
        <v>1.36</v>
      </c>
      <c r="E46" s="112" t="s">
        <v>43</v>
      </c>
      <c r="F46" s="7">
        <f>'Trecho I'!F46+'Trecho II'!F46</f>
        <v>4907.1000000000004</v>
      </c>
      <c r="G46" s="114" t="s">
        <v>11</v>
      </c>
      <c r="H46" s="19">
        <f>D46*1.24</f>
        <v>1.6864000000000001</v>
      </c>
      <c r="I46" s="7">
        <f>SUM(F46*H46)</f>
        <v>8275.3334400000003</v>
      </c>
      <c r="J46" s="30"/>
      <c r="K46" s="4"/>
      <c r="M46"/>
    </row>
    <row r="47" spans="1:13" s="1" customFormat="1" ht="30" x14ac:dyDescent="0.3">
      <c r="A47"/>
      <c r="B47" s="116" t="s">
        <v>103</v>
      </c>
      <c r="C47" s="110" t="s">
        <v>45</v>
      </c>
      <c r="D47" s="111">
        <v>218.32</v>
      </c>
      <c r="E47" s="112" t="s">
        <v>46</v>
      </c>
      <c r="F47" s="113">
        <f>'Trecho I'!F47+'Trecho II'!F47</f>
        <v>490.73</v>
      </c>
      <c r="G47" s="114" t="s">
        <v>47</v>
      </c>
      <c r="H47" s="115">
        <f>D47*1.24</f>
        <v>270.71679999999998</v>
      </c>
      <c r="I47" s="113">
        <f>SUM(F47*H47)</f>
        <v>132848.85526399998</v>
      </c>
      <c r="J47" s="30"/>
      <c r="K47" s="4"/>
      <c r="M47"/>
    </row>
    <row r="48" spans="1:13" s="1" customFormat="1" ht="15" x14ac:dyDescent="0.3">
      <c r="A48"/>
      <c r="B48" s="15" t="s">
        <v>104</v>
      </c>
      <c r="C48" s="32" t="s">
        <v>48</v>
      </c>
      <c r="D48" s="33">
        <v>0.84</v>
      </c>
      <c r="E48" s="34" t="s">
        <v>49</v>
      </c>
      <c r="F48" s="7">
        <f>'Trecho I'!F48+'Trecho II'!F48</f>
        <v>10059.869999999999</v>
      </c>
      <c r="G48" s="18" t="s">
        <v>41</v>
      </c>
      <c r="H48" s="115">
        <f>D48*1.24</f>
        <v>1.0415999999999999</v>
      </c>
      <c r="I48" s="113">
        <f>SUM(F48*H48)</f>
        <v>10478.360591999997</v>
      </c>
      <c r="J48" s="30"/>
      <c r="K48" s="4"/>
      <c r="M48"/>
    </row>
    <row r="49" spans="1:13" s="1" customFormat="1" ht="17.25" thickBot="1" x14ac:dyDescent="0.4">
      <c r="A49"/>
      <c r="B49" s="21" t="s">
        <v>0</v>
      </c>
      <c r="C49" s="40"/>
      <c r="D49" s="23"/>
      <c r="E49" s="24" t="s">
        <v>12</v>
      </c>
      <c r="F49" s="27"/>
      <c r="G49" s="25"/>
      <c r="H49" s="26"/>
      <c r="I49" s="27"/>
      <c r="J49" s="76">
        <f>SUM(I46:I48)</f>
        <v>151602.54929599998</v>
      </c>
      <c r="K49" s="4"/>
      <c r="M49"/>
    </row>
    <row r="50" spans="1:13" s="1" customFormat="1" ht="17.25" thickBot="1" x14ac:dyDescent="0.4">
      <c r="A50" s="2"/>
      <c r="B50" s="71">
        <v>8</v>
      </c>
      <c r="C50" s="72"/>
      <c r="D50" s="73"/>
      <c r="E50" s="74" t="s">
        <v>52</v>
      </c>
      <c r="F50" s="7"/>
      <c r="G50" s="75" t="s">
        <v>0</v>
      </c>
      <c r="H50" s="13" t="s">
        <v>0</v>
      </c>
      <c r="I50" s="12" t="s">
        <v>0</v>
      </c>
      <c r="J50" s="14"/>
      <c r="K50" s="4"/>
      <c r="M50"/>
    </row>
    <row r="51" spans="1:13" s="1" customFormat="1" ht="16.5" x14ac:dyDescent="0.35">
      <c r="A51" s="2"/>
      <c r="B51" s="77"/>
      <c r="C51" s="78"/>
      <c r="D51" s="79"/>
      <c r="E51" s="38" t="s">
        <v>32</v>
      </c>
      <c r="F51" s="7"/>
      <c r="G51" s="18" t="s">
        <v>0</v>
      </c>
      <c r="H51" s="19" t="s">
        <v>0</v>
      </c>
      <c r="I51" s="7" t="s">
        <v>0</v>
      </c>
      <c r="J51" s="80"/>
      <c r="K51" s="4"/>
    </row>
    <row r="52" spans="1:13" s="1" customFormat="1" ht="45" x14ac:dyDescent="0.3">
      <c r="A52"/>
      <c r="B52" s="116" t="s">
        <v>105</v>
      </c>
      <c r="C52" s="216" t="s">
        <v>33</v>
      </c>
      <c r="D52" s="118">
        <v>21.13</v>
      </c>
      <c r="E52" s="119" t="s">
        <v>175</v>
      </c>
      <c r="F52" s="113">
        <f>'Trecho I'!F52+'Trecho II'!F52</f>
        <v>38.79</v>
      </c>
      <c r="G52" s="114" t="s">
        <v>11</v>
      </c>
      <c r="H52" s="115">
        <f>D52*1.24</f>
        <v>26.2012</v>
      </c>
      <c r="I52" s="113">
        <f t="shared" ref="I52:I55" si="1">SUM(F52*H52)</f>
        <v>1016.344548</v>
      </c>
      <c r="J52" s="80"/>
      <c r="K52" s="4"/>
      <c r="M52"/>
    </row>
    <row r="53" spans="1:13" s="1" customFormat="1" ht="30" x14ac:dyDescent="0.3">
      <c r="A53"/>
      <c r="B53" s="116" t="s">
        <v>106</v>
      </c>
      <c r="C53" s="216" t="s">
        <v>34</v>
      </c>
      <c r="D53" s="118">
        <v>21.13</v>
      </c>
      <c r="E53" s="119" t="s">
        <v>176</v>
      </c>
      <c r="F53" s="113">
        <f>'Trecho I'!F53+'Trecho II'!F53</f>
        <v>3.17</v>
      </c>
      <c r="G53" s="114" t="s">
        <v>11</v>
      </c>
      <c r="H53" s="115">
        <f>D53*1.24</f>
        <v>26.2012</v>
      </c>
      <c r="I53" s="113">
        <f t="shared" si="1"/>
        <v>83.057804000000004</v>
      </c>
      <c r="J53" s="80"/>
      <c r="K53" s="4"/>
      <c r="M53"/>
    </row>
    <row r="54" spans="1:13" s="1" customFormat="1" ht="45" x14ac:dyDescent="0.3">
      <c r="A54"/>
      <c r="B54" s="116" t="s">
        <v>107</v>
      </c>
      <c r="C54" s="216" t="s">
        <v>34</v>
      </c>
      <c r="D54" s="118">
        <v>21.13</v>
      </c>
      <c r="E54" s="119" t="s">
        <v>177</v>
      </c>
      <c r="F54" s="113">
        <f>'Trecho I'!F54+'Trecho II'!F54</f>
        <v>23.2</v>
      </c>
      <c r="G54" s="114" t="s">
        <v>11</v>
      </c>
      <c r="H54" s="115">
        <f>D54*1.24</f>
        <v>26.2012</v>
      </c>
      <c r="I54" s="113">
        <f t="shared" si="1"/>
        <v>607.86784</v>
      </c>
      <c r="J54" s="80"/>
      <c r="K54" s="4"/>
      <c r="M54"/>
    </row>
    <row r="55" spans="1:13" s="1" customFormat="1" ht="30" x14ac:dyDescent="0.3">
      <c r="A55"/>
      <c r="B55" s="116" t="s">
        <v>108</v>
      </c>
      <c r="C55" s="216" t="s">
        <v>34</v>
      </c>
      <c r="D55" s="118">
        <v>21.13</v>
      </c>
      <c r="E55" s="119" t="s">
        <v>178</v>
      </c>
      <c r="F55" s="113">
        <f>'Trecho I'!F55+'Trecho II'!F55</f>
        <v>0</v>
      </c>
      <c r="G55" s="114" t="s">
        <v>11</v>
      </c>
      <c r="H55" s="115">
        <f>D55*1.24</f>
        <v>26.2012</v>
      </c>
      <c r="I55" s="113">
        <f t="shared" si="1"/>
        <v>0</v>
      </c>
      <c r="J55" s="80"/>
      <c r="K55" s="4"/>
      <c r="M55"/>
    </row>
    <row r="56" spans="1:13" ht="17.25" thickBot="1" x14ac:dyDescent="0.4">
      <c r="B56" s="21"/>
      <c r="C56" s="22"/>
      <c r="D56" s="23"/>
      <c r="E56" s="24" t="s">
        <v>12</v>
      </c>
      <c r="F56" s="27"/>
      <c r="G56" s="25"/>
      <c r="H56" s="26"/>
      <c r="I56" s="27"/>
      <c r="J56" s="28">
        <f>SUM(I52:I55)</f>
        <v>1707.270192</v>
      </c>
      <c r="K56" s="4"/>
    </row>
    <row r="57" spans="1:13" s="1" customFormat="1" ht="17.25" thickBot="1" x14ac:dyDescent="0.4">
      <c r="A57" s="2"/>
      <c r="B57" s="71">
        <v>9</v>
      </c>
      <c r="C57" s="72"/>
      <c r="D57" s="73"/>
      <c r="E57" s="74" t="s">
        <v>61</v>
      </c>
      <c r="F57" s="7"/>
      <c r="G57" s="75" t="s">
        <v>0</v>
      </c>
      <c r="H57" s="13" t="s">
        <v>0</v>
      </c>
      <c r="I57" s="12" t="s">
        <v>0</v>
      </c>
      <c r="J57" s="14"/>
      <c r="K57" s="4"/>
      <c r="M57"/>
    </row>
    <row r="58" spans="1:13" s="1" customFormat="1" ht="16.5" x14ac:dyDescent="0.35">
      <c r="A58" s="2"/>
      <c r="B58" s="77"/>
      <c r="C58" s="78"/>
      <c r="D58" s="79"/>
      <c r="E58" s="38" t="s">
        <v>32</v>
      </c>
      <c r="F58" s="7"/>
      <c r="G58" s="18" t="s">
        <v>0</v>
      </c>
      <c r="H58" s="19" t="s">
        <v>0</v>
      </c>
      <c r="I58" s="7" t="s">
        <v>0</v>
      </c>
      <c r="J58" s="80"/>
      <c r="K58" s="4"/>
    </row>
    <row r="59" spans="1:13" s="1" customFormat="1" ht="45" x14ac:dyDescent="0.3">
      <c r="A59"/>
      <c r="B59" s="116" t="s">
        <v>159</v>
      </c>
      <c r="C59" s="110" t="s">
        <v>169</v>
      </c>
      <c r="D59" s="118">
        <v>314.33999999999997</v>
      </c>
      <c r="E59" s="119" t="s">
        <v>64</v>
      </c>
      <c r="F59" s="113">
        <f>'Trecho I'!F59+'Trecho II'!F59</f>
        <v>2</v>
      </c>
      <c r="G59" s="114" t="s">
        <v>63</v>
      </c>
      <c r="H59" s="115">
        <f>D59*1.24</f>
        <v>389.78159999999997</v>
      </c>
      <c r="I59" s="113">
        <f>SUM(F59*H59)</f>
        <v>779.56319999999994</v>
      </c>
      <c r="J59" s="80"/>
      <c r="K59" s="4"/>
      <c r="M59"/>
    </row>
    <row r="60" spans="1:13" s="1" customFormat="1" ht="45" x14ac:dyDescent="0.3">
      <c r="A60"/>
      <c r="B60" s="116" t="s">
        <v>160</v>
      </c>
      <c r="C60" s="110" t="s">
        <v>170</v>
      </c>
      <c r="D60" s="118">
        <v>244.27</v>
      </c>
      <c r="E60" s="119" t="s">
        <v>62</v>
      </c>
      <c r="F60" s="113">
        <f>'Trecho I'!F60+'Trecho II'!F60</f>
        <v>0</v>
      </c>
      <c r="G60" s="114" t="s">
        <v>63</v>
      </c>
      <c r="H60" s="115">
        <f>D60*1.24</f>
        <v>302.89480000000003</v>
      </c>
      <c r="I60" s="113">
        <f t="shared" ref="I60:I61" si="2">SUM(F60*H60)</f>
        <v>0</v>
      </c>
      <c r="J60" s="80"/>
      <c r="K60" s="4"/>
      <c r="M60"/>
    </row>
    <row r="61" spans="1:13" s="1" customFormat="1" ht="45" x14ac:dyDescent="0.3">
      <c r="A61"/>
      <c r="B61" s="116" t="s">
        <v>161</v>
      </c>
      <c r="C61" s="110" t="s">
        <v>168</v>
      </c>
      <c r="D61" s="118">
        <v>305.24</v>
      </c>
      <c r="E61" s="119" t="s">
        <v>171</v>
      </c>
      <c r="F61" s="113">
        <f>'Trecho I'!F61+'Trecho II'!F61</f>
        <v>1</v>
      </c>
      <c r="G61" s="114" t="s">
        <v>63</v>
      </c>
      <c r="H61" s="115">
        <f>D61*1.24</f>
        <v>378.49760000000003</v>
      </c>
      <c r="I61" s="113">
        <f t="shared" si="2"/>
        <v>378.49760000000003</v>
      </c>
      <c r="J61" s="80"/>
      <c r="K61" s="4"/>
      <c r="M61"/>
    </row>
    <row r="62" spans="1:13" ht="17.25" thickBot="1" x14ac:dyDescent="0.4">
      <c r="B62" s="21"/>
      <c r="C62" s="22"/>
      <c r="D62" s="23"/>
      <c r="E62" s="24" t="s">
        <v>12</v>
      </c>
      <c r="F62" s="7"/>
      <c r="G62" s="25"/>
      <c r="H62" s="26"/>
      <c r="I62" s="27"/>
      <c r="J62" s="28">
        <f>SUM(I59:I61)</f>
        <v>1158.0608</v>
      </c>
      <c r="K62" s="4"/>
    </row>
    <row r="63" spans="1:13" ht="17.25" thickBot="1" x14ac:dyDescent="0.4">
      <c r="B63" s="71">
        <v>10</v>
      </c>
      <c r="C63" s="72"/>
      <c r="D63" s="73"/>
      <c r="E63" s="74" t="s">
        <v>162</v>
      </c>
      <c r="F63" s="214"/>
      <c r="G63" s="18"/>
      <c r="H63" s="19"/>
      <c r="I63" s="7"/>
      <c r="J63" s="211"/>
      <c r="K63" s="4"/>
    </row>
    <row r="64" spans="1:13" ht="30" x14ac:dyDescent="0.3">
      <c r="B64" s="116" t="s">
        <v>172</v>
      </c>
      <c r="C64" s="212" t="s">
        <v>173</v>
      </c>
      <c r="D64" s="213">
        <v>29.25</v>
      </c>
      <c r="E64" s="119" t="s">
        <v>174</v>
      </c>
      <c r="F64" s="113">
        <f>'Trecho I'!F64+'Trecho II'!F64</f>
        <v>6</v>
      </c>
      <c r="G64" s="114" t="s">
        <v>163</v>
      </c>
      <c r="H64" s="115">
        <f>D64*1.24</f>
        <v>36.270000000000003</v>
      </c>
      <c r="I64" s="113">
        <f>SUM(F64*H64)</f>
        <v>217.62</v>
      </c>
      <c r="J64" s="30"/>
      <c r="K64" s="4"/>
    </row>
    <row r="65" spans="2:11" ht="17.25" thickBot="1" x14ac:dyDescent="0.4">
      <c r="B65" s="21" t="s">
        <v>0</v>
      </c>
      <c r="C65" s="40"/>
      <c r="D65" s="23"/>
      <c r="E65" s="24" t="s">
        <v>12</v>
      </c>
      <c r="F65" s="113"/>
      <c r="G65" s="25"/>
      <c r="H65" s="26"/>
      <c r="I65" s="27"/>
      <c r="J65" s="28">
        <f>SUM(I64:I64)</f>
        <v>217.62</v>
      </c>
      <c r="K65" s="4"/>
    </row>
    <row r="66" spans="2:11" ht="17.25" thickBot="1" x14ac:dyDescent="0.4">
      <c r="B66" s="42"/>
      <c r="C66" s="64"/>
      <c r="D66" s="26"/>
      <c r="E66" s="24"/>
      <c r="F66" s="117"/>
      <c r="G66" s="25"/>
      <c r="H66" s="26"/>
      <c r="I66" s="27"/>
      <c r="J66" s="81"/>
    </row>
    <row r="67" spans="2:11" ht="18" thickBot="1" x14ac:dyDescent="0.4">
      <c r="B67" s="82"/>
      <c r="C67" s="83"/>
      <c r="D67" s="84"/>
      <c r="E67" s="85" t="s">
        <v>17</v>
      </c>
      <c r="F67" s="86"/>
      <c r="G67" s="87"/>
      <c r="H67" s="88"/>
      <c r="I67" s="89"/>
      <c r="J67" s="90">
        <f>SUM(I10:I65)</f>
        <v>292562.63577999995</v>
      </c>
    </row>
    <row r="68" spans="2:11" ht="15" x14ac:dyDescent="0.3">
      <c r="B68" s="17" t="s">
        <v>0</v>
      </c>
      <c r="C68" s="251" t="str">
        <f>Lista!C25</f>
        <v>Maravilha (SC), 13 de SETEMBRO de 2016.</v>
      </c>
      <c r="D68" s="251"/>
      <c r="E68" s="251"/>
      <c r="F68" s="7"/>
      <c r="G68" s="44"/>
      <c r="H68" s="7"/>
      <c r="I68" s="44"/>
      <c r="J68" s="45"/>
    </row>
    <row r="69" spans="2:11" ht="16.5" x14ac:dyDescent="0.35">
      <c r="B69" s="3" t="s">
        <v>18</v>
      </c>
      <c r="C69" s="17"/>
      <c r="D69" s="19"/>
      <c r="E69" s="46"/>
      <c r="F69" s="47"/>
      <c r="G69" s="47"/>
      <c r="H69" s="47"/>
      <c r="I69" s="47"/>
      <c r="J69" s="7"/>
    </row>
    <row r="70" spans="2:11" ht="15.75" x14ac:dyDescent="0.3">
      <c r="B70" s="3" t="s">
        <v>19</v>
      </c>
      <c r="C70" s="17"/>
      <c r="D70" s="19"/>
      <c r="E70" s="46"/>
      <c r="F70" s="265" t="s">
        <v>99</v>
      </c>
      <c r="G70" s="265"/>
      <c r="H70" s="265"/>
      <c r="I70" s="265"/>
      <c r="J70" s="7"/>
    </row>
    <row r="71" spans="2:11" ht="15" x14ac:dyDescent="0.3">
      <c r="B71" s="3" t="s">
        <v>20</v>
      </c>
      <c r="C71" s="3"/>
      <c r="D71" s="4"/>
      <c r="F71" s="266" t="s">
        <v>100</v>
      </c>
      <c r="G71" s="266"/>
      <c r="H71" s="266"/>
      <c r="I71" s="266"/>
      <c r="J71" s="7"/>
    </row>
    <row r="72" spans="2:11" ht="15" x14ac:dyDescent="0.3">
      <c r="B72" s="3" t="s">
        <v>164</v>
      </c>
      <c r="C72" s="3"/>
      <c r="D72" s="8"/>
      <c r="F72" s="263" t="s">
        <v>101</v>
      </c>
      <c r="G72" s="263"/>
      <c r="H72" s="263"/>
      <c r="I72" s="263"/>
      <c r="J72" s="7"/>
    </row>
    <row r="73" spans="2:11" ht="15" x14ac:dyDescent="0.3">
      <c r="B73" s="3"/>
      <c r="C73" s="3"/>
      <c r="D73" s="8"/>
      <c r="F73" s="263" t="s">
        <v>115</v>
      </c>
      <c r="G73" s="263"/>
      <c r="H73" s="263"/>
      <c r="I73" s="263"/>
      <c r="J73" s="7"/>
    </row>
    <row r="74" spans="2:11" ht="15.75" x14ac:dyDescent="0.3">
      <c r="B74" s="48" t="s">
        <v>165</v>
      </c>
      <c r="C74" s="48"/>
      <c r="D74" s="49"/>
      <c r="E74" s="48"/>
      <c r="F74" s="100"/>
      <c r="G74" s="100"/>
      <c r="H74" s="100"/>
      <c r="I74" s="100"/>
      <c r="J74" s="8"/>
    </row>
    <row r="75" spans="2:11" ht="15.75" x14ac:dyDescent="0.3">
      <c r="B75" s="48" t="s">
        <v>166</v>
      </c>
      <c r="C75" s="48"/>
      <c r="D75" s="49"/>
      <c r="E75" s="48"/>
      <c r="F75" s="50"/>
      <c r="G75" s="51"/>
      <c r="H75" s="52"/>
      <c r="I75" s="7"/>
      <c r="J75" s="8"/>
    </row>
    <row r="76" spans="2:11" ht="17.25" thickBot="1" x14ac:dyDescent="0.4">
      <c r="B76" s="53" t="s">
        <v>24</v>
      </c>
      <c r="C76" s="38"/>
      <c r="D76" s="9"/>
      <c r="E76" s="38"/>
      <c r="F76" s="54"/>
      <c r="G76" s="55"/>
      <c r="H76" s="56"/>
      <c r="I76" s="9"/>
      <c r="J76" s="9"/>
    </row>
    <row r="77" spans="2:11" ht="16.5" x14ac:dyDescent="0.35">
      <c r="B77" s="57" t="s">
        <v>25</v>
      </c>
      <c r="C77" s="58"/>
      <c r="D77" s="59"/>
      <c r="E77" s="58"/>
      <c r="F77" s="60"/>
      <c r="G77" s="61"/>
      <c r="H77" s="62"/>
      <c r="I77" s="59"/>
      <c r="J77" s="94"/>
    </row>
    <row r="78" spans="2:11" ht="17.25" thickBot="1" x14ac:dyDescent="0.4">
      <c r="B78" s="63" t="s">
        <v>26</v>
      </c>
      <c r="C78" s="64"/>
      <c r="D78" s="27"/>
      <c r="E78" s="64"/>
      <c r="F78" s="65"/>
      <c r="G78" s="66"/>
      <c r="H78" s="67"/>
      <c r="I78" s="27"/>
      <c r="J78" s="43"/>
    </row>
  </sheetData>
  <mergeCells count="6">
    <mergeCell ref="F73:I73"/>
    <mergeCell ref="B1:J1"/>
    <mergeCell ref="C68:E68"/>
    <mergeCell ref="F70:I70"/>
    <mergeCell ref="F71:I71"/>
    <mergeCell ref="F72:I72"/>
  </mergeCells>
  <pageMargins left="0.78740157480314965" right="0.78740157480314965" top="1.7716535433070868" bottom="0.39370078740157483" header="0" footer="0"/>
  <pageSetup paperSize="9" scale="45" orientation="portrait" horizontalDpi="300" verticalDpi="300" r:id="rId1"/>
  <headerFooter alignWithMargins="0"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6"/>
  <sheetViews>
    <sheetView tabSelected="1" zoomScalePageLayoutView="85" workbookViewId="0">
      <selection activeCell="E15" sqref="E15"/>
    </sheetView>
  </sheetViews>
  <sheetFormatPr defaultRowHeight="15" x14ac:dyDescent="0.25"/>
  <cols>
    <col min="1" max="1" width="5.28515625" style="122" customWidth="1"/>
    <col min="2" max="2" width="35.7109375" style="122" customWidth="1"/>
    <col min="3" max="3" width="12.42578125" style="122" customWidth="1"/>
    <col min="4" max="4" width="7.5703125" style="122" customWidth="1"/>
    <col min="5" max="5" width="6.7109375" style="122" customWidth="1"/>
    <col min="6" max="26" width="6.5703125" style="122" customWidth="1"/>
    <col min="27" max="16384" width="9.140625" style="122"/>
  </cols>
  <sheetData>
    <row r="1" spans="1:46" ht="18.75" x14ac:dyDescent="0.3">
      <c r="A1" s="294" t="s">
        <v>65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1"/>
      <c r="Z1" s="121"/>
    </row>
    <row r="2" spans="1:46" s="1" customFormat="1" ht="16.5" x14ac:dyDescent="0.35">
      <c r="A2"/>
      <c r="B2" s="98" t="s">
        <v>179</v>
      </c>
      <c r="C2" s="3"/>
      <c r="D2" s="4"/>
      <c r="E2" s="5"/>
      <c r="F2" s="6"/>
      <c r="G2" s="70"/>
      <c r="H2" s="11"/>
      <c r="I2" s="7"/>
      <c r="J2" s="8"/>
      <c r="K2" s="4"/>
    </row>
    <row r="3" spans="1:46" s="1" customFormat="1" ht="16.5" x14ac:dyDescent="0.35">
      <c r="A3"/>
      <c r="B3" s="3" t="s">
        <v>180</v>
      </c>
      <c r="C3" s="3"/>
      <c r="D3" s="4"/>
      <c r="E3" s="5"/>
      <c r="F3" s="6"/>
      <c r="G3" s="70"/>
      <c r="H3" s="11"/>
      <c r="I3" s="10"/>
      <c r="J3" s="9"/>
      <c r="K3" s="4"/>
    </row>
    <row r="4" spans="1:46" s="1" customFormat="1" ht="16.5" x14ac:dyDescent="0.35">
      <c r="A4"/>
      <c r="B4" s="3" t="s">
        <v>58</v>
      </c>
      <c r="C4" s="3"/>
      <c r="D4" s="4"/>
      <c r="E4" s="5"/>
      <c r="F4" s="6"/>
      <c r="G4" s="70"/>
      <c r="H4" s="11"/>
      <c r="I4" s="10"/>
      <c r="J4" s="9"/>
      <c r="K4" s="4"/>
    </row>
    <row r="5" spans="1:46" s="1" customFormat="1" ht="16.5" x14ac:dyDescent="0.35">
      <c r="A5"/>
      <c r="B5" s="3" t="s">
        <v>181</v>
      </c>
      <c r="C5" s="3"/>
      <c r="D5" s="4"/>
      <c r="E5" s="5"/>
      <c r="F5" s="6"/>
      <c r="G5" s="70"/>
      <c r="H5" s="11"/>
      <c r="I5" s="7"/>
      <c r="J5" s="9"/>
      <c r="K5" s="4"/>
    </row>
    <row r="6" spans="1:46" s="1" customFormat="1" ht="16.5" x14ac:dyDescent="0.35">
      <c r="A6"/>
      <c r="B6" s="3" t="s">
        <v>182</v>
      </c>
      <c r="C6" s="3"/>
      <c r="D6" s="4"/>
      <c r="E6" s="5"/>
      <c r="F6" s="6"/>
      <c r="G6" s="70"/>
      <c r="H6" s="11"/>
      <c r="I6" s="7"/>
      <c r="J6" s="9"/>
      <c r="K6" s="4"/>
    </row>
    <row r="7" spans="1:46" ht="15.75" thickBot="1" x14ac:dyDescent="0.3"/>
    <row r="8" spans="1:46" ht="15.75" thickBot="1" x14ac:dyDescent="0.3">
      <c r="A8" s="270" t="s">
        <v>66</v>
      </c>
      <c r="B8" s="267" t="s">
        <v>67</v>
      </c>
      <c r="C8" s="270" t="s">
        <v>68</v>
      </c>
      <c r="D8" s="270" t="s">
        <v>69</v>
      </c>
      <c r="E8" s="277" t="s">
        <v>70</v>
      </c>
      <c r="F8" s="278"/>
      <c r="G8" s="278"/>
      <c r="H8" s="278"/>
      <c r="I8" s="278"/>
      <c r="J8" s="278"/>
      <c r="K8" s="278"/>
      <c r="L8" s="279"/>
      <c r="M8" s="182"/>
      <c r="N8" s="182"/>
      <c r="O8" s="182"/>
      <c r="P8" s="182"/>
      <c r="Q8" s="182"/>
      <c r="R8" s="182"/>
      <c r="S8" s="182"/>
      <c r="T8" s="183"/>
      <c r="U8" s="123"/>
      <c r="V8" s="123"/>
      <c r="W8" s="123"/>
      <c r="X8" s="124"/>
      <c r="Y8" s="125"/>
      <c r="Z8" s="126"/>
    </row>
    <row r="9" spans="1:46" ht="15.75" customHeight="1" thickBot="1" x14ac:dyDescent="0.3">
      <c r="A9" s="271"/>
      <c r="B9" s="268"/>
      <c r="C9" s="271"/>
      <c r="D9" s="271"/>
      <c r="E9" s="273" t="s">
        <v>71</v>
      </c>
      <c r="F9" s="274"/>
      <c r="G9" s="275" t="s">
        <v>72</v>
      </c>
      <c r="H9" s="276"/>
      <c r="I9" s="273" t="s">
        <v>73</v>
      </c>
      <c r="J9" s="274"/>
      <c r="K9" s="275" t="s">
        <v>74</v>
      </c>
      <c r="L9" s="274"/>
      <c r="M9" s="286" t="s">
        <v>75</v>
      </c>
      <c r="N9" s="287"/>
      <c r="O9" s="288" t="s">
        <v>76</v>
      </c>
      <c r="P9" s="287"/>
      <c r="Q9" s="273" t="s">
        <v>77</v>
      </c>
      <c r="R9" s="274"/>
      <c r="S9" s="273" t="s">
        <v>78</v>
      </c>
      <c r="T9" s="274"/>
      <c r="U9" s="273" t="s">
        <v>79</v>
      </c>
      <c r="V9" s="274"/>
      <c r="W9" s="273" t="s">
        <v>80</v>
      </c>
      <c r="X9" s="274"/>
      <c r="Y9" s="127"/>
      <c r="Z9" s="127"/>
      <c r="AA9" s="280" t="s">
        <v>81</v>
      </c>
      <c r="AB9" s="284"/>
      <c r="AC9" s="280" t="s">
        <v>82</v>
      </c>
      <c r="AD9" s="281"/>
      <c r="AE9" s="280" t="s">
        <v>83</v>
      </c>
      <c r="AF9" s="281"/>
      <c r="AG9" s="280" t="s">
        <v>84</v>
      </c>
      <c r="AH9" s="281"/>
      <c r="AI9" s="280" t="s">
        <v>85</v>
      </c>
      <c r="AJ9" s="281"/>
      <c r="AK9" s="280" t="s">
        <v>86</v>
      </c>
      <c r="AL9" s="281"/>
      <c r="AM9" s="280" t="s">
        <v>87</v>
      </c>
      <c r="AN9" s="281"/>
      <c r="AO9" s="280" t="s">
        <v>88</v>
      </c>
      <c r="AP9" s="281"/>
      <c r="AQ9" s="280" t="s">
        <v>89</v>
      </c>
      <c r="AR9" s="281"/>
      <c r="AS9" s="280" t="s">
        <v>90</v>
      </c>
      <c r="AT9" s="281"/>
    </row>
    <row r="10" spans="1:46" ht="15.75" thickBot="1" x14ac:dyDescent="0.3">
      <c r="A10" s="272"/>
      <c r="B10" s="269"/>
      <c r="C10" s="272"/>
      <c r="D10" s="272"/>
      <c r="E10" s="128" t="s">
        <v>91</v>
      </c>
      <c r="F10" s="129" t="s">
        <v>92</v>
      </c>
      <c r="G10" s="128" t="s">
        <v>91</v>
      </c>
      <c r="H10" s="129" t="s">
        <v>92</v>
      </c>
      <c r="I10" s="128" t="s">
        <v>91</v>
      </c>
      <c r="J10" s="129" t="s">
        <v>92</v>
      </c>
      <c r="K10" s="128" t="s">
        <v>91</v>
      </c>
      <c r="L10" s="129" t="s">
        <v>92</v>
      </c>
      <c r="M10" s="128" t="s">
        <v>91</v>
      </c>
      <c r="N10" s="129" t="s">
        <v>92</v>
      </c>
      <c r="O10" s="128" t="s">
        <v>91</v>
      </c>
      <c r="P10" s="129" t="s">
        <v>92</v>
      </c>
      <c r="Q10" s="128" t="s">
        <v>91</v>
      </c>
      <c r="R10" s="129" t="s">
        <v>92</v>
      </c>
      <c r="S10" s="128" t="s">
        <v>91</v>
      </c>
      <c r="T10" s="129" t="s">
        <v>92</v>
      </c>
      <c r="U10" s="128" t="s">
        <v>91</v>
      </c>
      <c r="V10" s="129" t="s">
        <v>92</v>
      </c>
      <c r="W10" s="128" t="s">
        <v>91</v>
      </c>
      <c r="X10" s="129" t="s">
        <v>92</v>
      </c>
      <c r="Y10" s="130"/>
      <c r="Z10" s="130"/>
      <c r="AA10" s="131" t="s">
        <v>93</v>
      </c>
      <c r="AB10" s="132" t="s">
        <v>94</v>
      </c>
      <c r="AC10" s="133" t="s">
        <v>93</v>
      </c>
      <c r="AD10" s="134" t="s">
        <v>94</v>
      </c>
      <c r="AE10" s="133" t="s">
        <v>93</v>
      </c>
      <c r="AF10" s="134" t="s">
        <v>94</v>
      </c>
      <c r="AG10" s="133" t="s">
        <v>93</v>
      </c>
      <c r="AH10" s="134" t="s">
        <v>94</v>
      </c>
      <c r="AI10" s="133" t="s">
        <v>93</v>
      </c>
      <c r="AJ10" s="134" t="s">
        <v>94</v>
      </c>
      <c r="AK10" s="133" t="s">
        <v>93</v>
      </c>
      <c r="AL10" s="134" t="s">
        <v>94</v>
      </c>
      <c r="AM10" s="133" t="s">
        <v>93</v>
      </c>
      <c r="AN10" s="134" t="s">
        <v>94</v>
      </c>
      <c r="AO10" s="133" t="s">
        <v>93</v>
      </c>
      <c r="AP10" s="134" t="s">
        <v>94</v>
      </c>
      <c r="AQ10" s="133" t="s">
        <v>93</v>
      </c>
      <c r="AR10" s="134" t="s">
        <v>94</v>
      </c>
      <c r="AS10" s="133" t="s">
        <v>93</v>
      </c>
      <c r="AT10" s="134" t="s">
        <v>94</v>
      </c>
    </row>
    <row r="11" spans="1:46" x14ac:dyDescent="0.25">
      <c r="A11" s="135">
        <v>1</v>
      </c>
      <c r="B11" s="136" t="str">
        <f>Global!E10</f>
        <v>PLACAS - Convênio</v>
      </c>
      <c r="C11" s="137">
        <f>Global!J12</f>
        <v>1081.0319999999999</v>
      </c>
      <c r="D11" s="138">
        <f t="shared" ref="D11:D24" si="0">C11/$C$26</f>
        <v>3.6950446427236523E-3</v>
      </c>
      <c r="E11" s="139">
        <v>100</v>
      </c>
      <c r="F11" s="140">
        <f t="shared" ref="F11:F24" si="1">E11</f>
        <v>100</v>
      </c>
      <c r="G11" s="139">
        <v>0</v>
      </c>
      <c r="H11" s="140">
        <f>IF((F11=100),0,G11+F11)</f>
        <v>0</v>
      </c>
      <c r="I11" s="139"/>
      <c r="J11" s="140">
        <f>IF((H11=100),0,I11+H11)</f>
        <v>0</v>
      </c>
      <c r="K11" s="139"/>
      <c r="L11" s="140">
        <f>IF((J11=100),0,K11+J11)</f>
        <v>0</v>
      </c>
      <c r="M11" s="139"/>
      <c r="N11" s="140">
        <f>IF((L11=100),0,M11+L11)</f>
        <v>0</v>
      </c>
      <c r="O11" s="139"/>
      <c r="P11" s="140">
        <f>IF((N11=100),0,O11+N11)</f>
        <v>0</v>
      </c>
      <c r="Q11" s="139"/>
      <c r="R11" s="140">
        <f>IF((P11=100),0,Q11+P11)</f>
        <v>0</v>
      </c>
      <c r="S11" s="139"/>
      <c r="T11" s="140">
        <f>IF((R11=100),0,S11+R11)</f>
        <v>0</v>
      </c>
      <c r="U11" s="139"/>
      <c r="V11" s="140">
        <f>IF((T11=100),0,U11+T11)</f>
        <v>0</v>
      </c>
      <c r="W11" s="139"/>
      <c r="X11" s="140">
        <f>IF((V11=100),0,W11+V11)</f>
        <v>0</v>
      </c>
      <c r="Y11" s="141"/>
      <c r="Z11" s="141"/>
      <c r="AA11" s="142">
        <f t="shared" ref="AA11:AA24" si="2">(((E11/100)*C11)/$C$26)</f>
        <v>3.6950446427236523E-3</v>
      </c>
      <c r="AB11" s="143">
        <f t="shared" ref="AB11:AB24" si="3">(((F11/100)*C11)/$C$26)</f>
        <v>3.6950446427236523E-3</v>
      </c>
      <c r="AC11" s="142">
        <f t="shared" ref="AC11:AC24" si="4">(((G11/100)*C11)/$C$26)</f>
        <v>0</v>
      </c>
      <c r="AD11" s="143">
        <f t="shared" ref="AD11:AD24" si="5">(((H11/100)*C11)/$C$26)</f>
        <v>0</v>
      </c>
      <c r="AE11" s="142">
        <f t="shared" ref="AE11:AE24" si="6">(((I11/100)*C11)/$C$26)</f>
        <v>0</v>
      </c>
      <c r="AF11" s="143">
        <f t="shared" ref="AF11:AF24" si="7">(((J11/100)*C11)/$C$26)</f>
        <v>0</v>
      </c>
      <c r="AG11" s="142">
        <f t="shared" ref="AG11:AG24" si="8">(((K11/100)*C11)/$C$26)</f>
        <v>0</v>
      </c>
      <c r="AH11" s="143">
        <f t="shared" ref="AH11:AH24" si="9">(((L11/100)*C11)/$C$26)</f>
        <v>0</v>
      </c>
      <c r="AI11" s="142">
        <f t="shared" ref="AI11:AI24" si="10">(((M11/100)*C11)/$C$26)</f>
        <v>0</v>
      </c>
      <c r="AJ11" s="143">
        <f t="shared" ref="AJ11:AJ24" si="11">(((N11/100)*C11)/$C$26)</f>
        <v>0</v>
      </c>
      <c r="AK11" s="142">
        <f t="shared" ref="AK11:AK24" si="12">(((O11/100)*C11)/$C$26)</f>
        <v>0</v>
      </c>
      <c r="AL11" s="143">
        <f t="shared" ref="AL11:AL24" si="13">(((P11/100)*C11)/$C$26)</f>
        <v>0</v>
      </c>
      <c r="AM11" s="142">
        <f t="shared" ref="AM11:AM24" si="14">(((Q11/100)*C11)/$C$26)</f>
        <v>0</v>
      </c>
      <c r="AN11" s="143">
        <f t="shared" ref="AN11:AN24" si="15">(((R11/100)*C11)/$C$26)</f>
        <v>0</v>
      </c>
      <c r="AO11" s="142">
        <f t="shared" ref="AO11:AO24" si="16">(((S11/100)*C11)/$C$26)</f>
        <v>0</v>
      </c>
      <c r="AP11" s="143">
        <f t="shared" ref="AP11:AP24" si="17">(((T11/100)*C11)/$C$26)</f>
        <v>0</v>
      </c>
      <c r="AQ11" s="142">
        <f t="shared" ref="AQ11:AQ24" si="18">(((U11/100)*C11)/$C$26)</f>
        <v>0</v>
      </c>
      <c r="AR11" s="143">
        <f t="shared" ref="AR11:AR24" si="19">(((V11/100)*C11)/$C$26)</f>
        <v>0</v>
      </c>
      <c r="AS11" s="142">
        <f t="shared" ref="AS11:AS24" si="20">(((W11/100)*C11)/$C$26)</f>
        <v>0</v>
      </c>
      <c r="AT11" s="143">
        <f t="shared" ref="AT11:AT24" si="21">(((X11/100)*C11)/$C$26)</f>
        <v>0</v>
      </c>
    </row>
    <row r="12" spans="1:46" x14ac:dyDescent="0.25">
      <c r="A12" s="144">
        <v>2</v>
      </c>
      <c r="B12" s="145" t="str">
        <f>Global!E13</f>
        <v>LIMPEZA</v>
      </c>
      <c r="C12" s="137">
        <f>Global!J16</f>
        <v>8214.4854000000014</v>
      </c>
      <c r="D12" s="146">
        <f t="shared" si="0"/>
        <v>2.8077698227251056E-2</v>
      </c>
      <c r="E12" s="147">
        <v>50</v>
      </c>
      <c r="F12" s="148">
        <f t="shared" si="1"/>
        <v>50</v>
      </c>
      <c r="G12" s="147">
        <v>50</v>
      </c>
      <c r="H12" s="148">
        <f t="shared" ref="H12:H24" si="22">IF((F12=100),0,G12+F12)</f>
        <v>100</v>
      </c>
      <c r="I12" s="147"/>
      <c r="J12" s="148">
        <f t="shared" ref="J12:J24" si="23">IF((H12=100),0,I12+H12)</f>
        <v>0</v>
      </c>
      <c r="K12" s="147"/>
      <c r="L12" s="148">
        <f t="shared" ref="L12:L24" si="24">IF((J12=100),0,K12+J12)</f>
        <v>0</v>
      </c>
      <c r="M12" s="147"/>
      <c r="N12" s="148">
        <f t="shared" ref="N12:N24" si="25">IF((L12=100),0,M12+L12)</f>
        <v>0</v>
      </c>
      <c r="O12" s="147"/>
      <c r="P12" s="148">
        <f t="shared" ref="P12:P24" si="26">IF((N12=100),0,O12+N12)</f>
        <v>0</v>
      </c>
      <c r="Q12" s="147"/>
      <c r="R12" s="148">
        <f t="shared" ref="R12:R24" si="27">IF((P12=100),0,Q12+P12)</f>
        <v>0</v>
      </c>
      <c r="S12" s="147"/>
      <c r="T12" s="148">
        <f t="shared" ref="T12:T24" si="28">IF((R12=100),0,S12+R12)</f>
        <v>0</v>
      </c>
      <c r="U12" s="147"/>
      <c r="V12" s="148">
        <f t="shared" ref="V12:V24" si="29">IF((T12=100),0,U12+T12)</f>
        <v>0</v>
      </c>
      <c r="W12" s="147"/>
      <c r="X12" s="148">
        <f t="shared" ref="X12:X24" si="30">IF((V12=100),0,W12+V12)</f>
        <v>0</v>
      </c>
      <c r="Y12" s="141"/>
      <c r="Z12" s="141"/>
      <c r="AA12" s="149">
        <f t="shared" si="2"/>
        <v>1.4038849113625528E-2</v>
      </c>
      <c r="AB12" s="150">
        <f t="shared" si="3"/>
        <v>1.4038849113625528E-2</v>
      </c>
      <c r="AC12" s="149">
        <f t="shared" si="4"/>
        <v>1.4038849113625528E-2</v>
      </c>
      <c r="AD12" s="150">
        <f t="shared" si="5"/>
        <v>2.8077698227251056E-2</v>
      </c>
      <c r="AE12" s="149">
        <f t="shared" si="6"/>
        <v>0</v>
      </c>
      <c r="AF12" s="150">
        <f t="shared" si="7"/>
        <v>0</v>
      </c>
      <c r="AG12" s="149">
        <f t="shared" si="8"/>
        <v>0</v>
      </c>
      <c r="AH12" s="150">
        <f t="shared" si="9"/>
        <v>0</v>
      </c>
      <c r="AI12" s="149">
        <f t="shared" si="10"/>
        <v>0</v>
      </c>
      <c r="AJ12" s="150">
        <f t="shared" si="11"/>
        <v>0</v>
      </c>
      <c r="AK12" s="149">
        <f t="shared" si="12"/>
        <v>0</v>
      </c>
      <c r="AL12" s="150">
        <f t="shared" si="13"/>
        <v>0</v>
      </c>
      <c r="AM12" s="149">
        <f t="shared" si="14"/>
        <v>0</v>
      </c>
      <c r="AN12" s="150">
        <f t="shared" si="15"/>
        <v>0</v>
      </c>
      <c r="AO12" s="149">
        <f t="shared" si="16"/>
        <v>0</v>
      </c>
      <c r="AP12" s="150">
        <f t="shared" si="17"/>
        <v>0</v>
      </c>
      <c r="AQ12" s="149">
        <f t="shared" si="18"/>
        <v>0</v>
      </c>
      <c r="AR12" s="150">
        <f t="shared" si="19"/>
        <v>0</v>
      </c>
      <c r="AS12" s="149">
        <f t="shared" si="20"/>
        <v>0</v>
      </c>
      <c r="AT12" s="150">
        <f t="shared" si="21"/>
        <v>0</v>
      </c>
    </row>
    <row r="13" spans="1:46" x14ac:dyDescent="0.25">
      <c r="A13" s="144">
        <v>3</v>
      </c>
      <c r="B13" s="145" t="str">
        <f>Global!E17</f>
        <v>REGULARIZAÇÃO BURACOS NA PISTA</v>
      </c>
      <c r="C13" s="137">
        <f>Global!J21</f>
        <v>2466.6065119999998</v>
      </c>
      <c r="D13" s="146">
        <f t="shared" si="0"/>
        <v>8.4310373586284904E-3</v>
      </c>
      <c r="E13" s="147">
        <v>100</v>
      </c>
      <c r="F13" s="148">
        <f t="shared" si="1"/>
        <v>100</v>
      </c>
      <c r="G13" s="151"/>
      <c r="H13" s="148">
        <f t="shared" si="22"/>
        <v>0</v>
      </c>
      <c r="I13" s="147"/>
      <c r="J13" s="148">
        <f t="shared" si="23"/>
        <v>0</v>
      </c>
      <c r="K13" s="147"/>
      <c r="L13" s="148">
        <f t="shared" si="24"/>
        <v>0</v>
      </c>
      <c r="M13" s="147"/>
      <c r="N13" s="148">
        <f t="shared" si="25"/>
        <v>0</v>
      </c>
      <c r="O13" s="147"/>
      <c r="P13" s="148">
        <f t="shared" si="26"/>
        <v>0</v>
      </c>
      <c r="Q13" s="147"/>
      <c r="R13" s="148">
        <f t="shared" si="27"/>
        <v>0</v>
      </c>
      <c r="S13" s="147"/>
      <c r="T13" s="148">
        <f t="shared" si="28"/>
        <v>0</v>
      </c>
      <c r="U13" s="147"/>
      <c r="V13" s="148">
        <f t="shared" si="29"/>
        <v>0</v>
      </c>
      <c r="W13" s="147"/>
      <c r="X13" s="148">
        <f t="shared" si="30"/>
        <v>0</v>
      </c>
      <c r="Y13" s="141"/>
      <c r="Z13" s="141"/>
      <c r="AA13" s="149">
        <f t="shared" si="2"/>
        <v>8.4310373586284904E-3</v>
      </c>
      <c r="AB13" s="150">
        <f t="shared" si="3"/>
        <v>8.4310373586284904E-3</v>
      </c>
      <c r="AC13" s="149">
        <f t="shared" si="4"/>
        <v>0</v>
      </c>
      <c r="AD13" s="150">
        <f t="shared" si="5"/>
        <v>0</v>
      </c>
      <c r="AE13" s="149">
        <f t="shared" si="6"/>
        <v>0</v>
      </c>
      <c r="AF13" s="150">
        <f t="shared" si="7"/>
        <v>0</v>
      </c>
      <c r="AG13" s="149">
        <f t="shared" si="8"/>
        <v>0</v>
      </c>
      <c r="AH13" s="150">
        <f t="shared" si="9"/>
        <v>0</v>
      </c>
      <c r="AI13" s="149">
        <f t="shared" si="10"/>
        <v>0</v>
      </c>
      <c r="AJ13" s="150">
        <f t="shared" si="11"/>
        <v>0</v>
      </c>
      <c r="AK13" s="149">
        <f t="shared" si="12"/>
        <v>0</v>
      </c>
      <c r="AL13" s="150">
        <f t="shared" si="13"/>
        <v>0</v>
      </c>
      <c r="AM13" s="149">
        <f t="shared" si="14"/>
        <v>0</v>
      </c>
      <c r="AN13" s="150">
        <f t="shared" si="15"/>
        <v>0</v>
      </c>
      <c r="AO13" s="149">
        <f t="shared" si="16"/>
        <v>0</v>
      </c>
      <c r="AP13" s="150">
        <f t="shared" si="17"/>
        <v>0</v>
      </c>
      <c r="AQ13" s="149">
        <f t="shared" si="18"/>
        <v>0</v>
      </c>
      <c r="AR13" s="150">
        <f t="shared" si="19"/>
        <v>0</v>
      </c>
      <c r="AS13" s="149">
        <f t="shared" si="20"/>
        <v>0</v>
      </c>
      <c r="AT13" s="150">
        <f t="shared" si="21"/>
        <v>0</v>
      </c>
    </row>
    <row r="14" spans="1:46" x14ac:dyDescent="0.25">
      <c r="A14" s="144">
        <v>4</v>
      </c>
      <c r="B14" s="145" t="str">
        <f>Global!E22</f>
        <v>DRENAGEM PLUVIAL</v>
      </c>
      <c r="C14" s="137">
        <f>Global!J29</f>
        <v>8200.8529639999997</v>
      </c>
      <c r="D14" s="146">
        <f t="shared" si="0"/>
        <v>2.8031101586625175E-2</v>
      </c>
      <c r="E14" s="152">
        <v>50</v>
      </c>
      <c r="F14" s="148">
        <f t="shared" si="1"/>
        <v>50</v>
      </c>
      <c r="G14" s="151">
        <v>50</v>
      </c>
      <c r="H14" s="148">
        <f t="shared" si="22"/>
        <v>100</v>
      </c>
      <c r="I14" s="147"/>
      <c r="J14" s="148">
        <f t="shared" si="23"/>
        <v>0</v>
      </c>
      <c r="K14" s="147"/>
      <c r="L14" s="148">
        <f t="shared" si="24"/>
        <v>0</v>
      </c>
      <c r="M14" s="147"/>
      <c r="N14" s="148">
        <f t="shared" si="25"/>
        <v>0</v>
      </c>
      <c r="O14" s="147"/>
      <c r="P14" s="148">
        <f t="shared" si="26"/>
        <v>0</v>
      </c>
      <c r="Q14" s="147"/>
      <c r="R14" s="148">
        <f t="shared" si="27"/>
        <v>0</v>
      </c>
      <c r="S14" s="147"/>
      <c r="T14" s="148">
        <f t="shared" si="28"/>
        <v>0</v>
      </c>
      <c r="U14" s="147"/>
      <c r="V14" s="148">
        <f t="shared" si="29"/>
        <v>0</v>
      </c>
      <c r="W14" s="147"/>
      <c r="X14" s="148">
        <f t="shared" si="30"/>
        <v>0</v>
      </c>
      <c r="Y14" s="141"/>
      <c r="Z14" s="141"/>
      <c r="AA14" s="149">
        <f t="shared" si="2"/>
        <v>1.4015550793312587E-2</v>
      </c>
      <c r="AB14" s="150">
        <f t="shared" si="3"/>
        <v>1.4015550793312587E-2</v>
      </c>
      <c r="AC14" s="149">
        <f t="shared" si="4"/>
        <v>1.4015550793312587E-2</v>
      </c>
      <c r="AD14" s="150">
        <f t="shared" si="5"/>
        <v>2.8031101586625175E-2</v>
      </c>
      <c r="AE14" s="149">
        <f t="shared" si="6"/>
        <v>0</v>
      </c>
      <c r="AF14" s="150">
        <f t="shared" si="7"/>
        <v>0</v>
      </c>
      <c r="AG14" s="149">
        <f t="shared" si="8"/>
        <v>0</v>
      </c>
      <c r="AH14" s="150">
        <f t="shared" si="9"/>
        <v>0</v>
      </c>
      <c r="AI14" s="149">
        <f t="shared" si="10"/>
        <v>0</v>
      </c>
      <c r="AJ14" s="150">
        <f t="shared" si="11"/>
        <v>0</v>
      </c>
      <c r="AK14" s="149">
        <f t="shared" si="12"/>
        <v>0</v>
      </c>
      <c r="AL14" s="150">
        <f t="shared" si="13"/>
        <v>0</v>
      </c>
      <c r="AM14" s="149">
        <f t="shared" si="14"/>
        <v>0</v>
      </c>
      <c r="AN14" s="150">
        <f t="shared" si="15"/>
        <v>0</v>
      </c>
      <c r="AO14" s="149">
        <f t="shared" si="16"/>
        <v>0</v>
      </c>
      <c r="AP14" s="150">
        <f t="shared" si="17"/>
        <v>0</v>
      </c>
      <c r="AQ14" s="149">
        <f t="shared" si="18"/>
        <v>0</v>
      </c>
      <c r="AR14" s="150">
        <f t="shared" si="19"/>
        <v>0</v>
      </c>
      <c r="AS14" s="149">
        <f t="shared" si="20"/>
        <v>0</v>
      </c>
      <c r="AT14" s="150">
        <f t="shared" si="21"/>
        <v>0</v>
      </c>
    </row>
    <row r="15" spans="1:46" x14ac:dyDescent="0.25">
      <c r="A15" s="144">
        <v>5</v>
      </c>
      <c r="B15" s="145" t="str">
        <f>Global!E30</f>
        <v xml:space="preserve">REGULARIZAÇÃO COM BASE </v>
      </c>
      <c r="C15" s="137">
        <f>Global!J37</f>
        <v>2142.6036879999997</v>
      </c>
      <c r="D15" s="146">
        <f t="shared" si="0"/>
        <v>7.323572548106198E-3</v>
      </c>
      <c r="E15" s="152">
        <v>50</v>
      </c>
      <c r="F15" s="148">
        <f t="shared" si="1"/>
        <v>50</v>
      </c>
      <c r="G15" s="151">
        <v>50</v>
      </c>
      <c r="H15" s="148">
        <f t="shared" si="22"/>
        <v>100</v>
      </c>
      <c r="I15" s="147"/>
      <c r="J15" s="148">
        <f t="shared" si="23"/>
        <v>0</v>
      </c>
      <c r="K15" s="147"/>
      <c r="L15" s="148">
        <f t="shared" si="24"/>
        <v>0</v>
      </c>
      <c r="M15" s="147"/>
      <c r="N15" s="148">
        <f t="shared" si="25"/>
        <v>0</v>
      </c>
      <c r="O15" s="147"/>
      <c r="P15" s="148">
        <f t="shared" si="26"/>
        <v>0</v>
      </c>
      <c r="Q15" s="147"/>
      <c r="R15" s="148">
        <f t="shared" si="27"/>
        <v>0</v>
      </c>
      <c r="S15" s="147"/>
      <c r="T15" s="148">
        <f t="shared" si="28"/>
        <v>0</v>
      </c>
      <c r="U15" s="147"/>
      <c r="V15" s="148">
        <f t="shared" si="29"/>
        <v>0</v>
      </c>
      <c r="W15" s="147"/>
      <c r="X15" s="148">
        <f t="shared" si="30"/>
        <v>0</v>
      </c>
      <c r="Y15" s="141"/>
      <c r="Z15" s="141"/>
      <c r="AA15" s="149">
        <f t="shared" si="2"/>
        <v>3.661786274053099E-3</v>
      </c>
      <c r="AB15" s="150">
        <f t="shared" si="3"/>
        <v>3.661786274053099E-3</v>
      </c>
      <c r="AC15" s="149">
        <f t="shared" si="4"/>
        <v>3.661786274053099E-3</v>
      </c>
      <c r="AD15" s="150">
        <f t="shared" si="5"/>
        <v>7.323572548106198E-3</v>
      </c>
      <c r="AE15" s="149">
        <f t="shared" si="6"/>
        <v>0</v>
      </c>
      <c r="AF15" s="150">
        <f t="shared" si="7"/>
        <v>0</v>
      </c>
      <c r="AG15" s="149">
        <f t="shared" si="8"/>
        <v>0</v>
      </c>
      <c r="AH15" s="150">
        <f t="shared" si="9"/>
        <v>0</v>
      </c>
      <c r="AI15" s="149">
        <f t="shared" si="10"/>
        <v>0</v>
      </c>
      <c r="AJ15" s="150">
        <f t="shared" si="11"/>
        <v>0</v>
      </c>
      <c r="AK15" s="149">
        <f t="shared" si="12"/>
        <v>0</v>
      </c>
      <c r="AL15" s="150">
        <f t="shared" si="13"/>
        <v>0</v>
      </c>
      <c r="AM15" s="149">
        <f t="shared" si="14"/>
        <v>0</v>
      </c>
      <c r="AN15" s="150">
        <f t="shared" si="15"/>
        <v>0</v>
      </c>
      <c r="AO15" s="149">
        <f t="shared" si="16"/>
        <v>0</v>
      </c>
      <c r="AP15" s="150">
        <f t="shared" si="17"/>
        <v>0</v>
      </c>
      <c r="AQ15" s="149">
        <f t="shared" si="18"/>
        <v>0</v>
      </c>
      <c r="AR15" s="150">
        <f t="shared" si="19"/>
        <v>0</v>
      </c>
      <c r="AS15" s="149">
        <f t="shared" si="20"/>
        <v>0</v>
      </c>
      <c r="AT15" s="150">
        <f t="shared" si="21"/>
        <v>0</v>
      </c>
    </row>
    <row r="16" spans="1:46" x14ac:dyDescent="0.25">
      <c r="A16" s="144">
        <v>6</v>
      </c>
      <c r="B16" s="145" t="str">
        <f>Global!E38</f>
        <v>PAVIMENTAÇÃO - REPERFILAGEM 3 cm</v>
      </c>
      <c r="C16" s="137">
        <f>Global!J43</f>
        <v>115771.554928</v>
      </c>
      <c r="D16" s="146">
        <f t="shared" si="0"/>
        <v>0.39571544951166426</v>
      </c>
      <c r="E16" s="152">
        <v>25</v>
      </c>
      <c r="F16" s="148">
        <f t="shared" si="1"/>
        <v>25</v>
      </c>
      <c r="G16" s="151">
        <v>25</v>
      </c>
      <c r="H16" s="148">
        <f t="shared" si="22"/>
        <v>50</v>
      </c>
      <c r="I16" s="147">
        <v>25</v>
      </c>
      <c r="J16" s="148">
        <f t="shared" si="23"/>
        <v>75</v>
      </c>
      <c r="K16" s="147">
        <v>25</v>
      </c>
      <c r="L16" s="148">
        <f t="shared" si="24"/>
        <v>100</v>
      </c>
      <c r="M16" s="147"/>
      <c r="N16" s="148">
        <f t="shared" si="25"/>
        <v>0</v>
      </c>
      <c r="O16" s="147"/>
      <c r="P16" s="148">
        <f t="shared" si="26"/>
        <v>0</v>
      </c>
      <c r="Q16" s="147"/>
      <c r="R16" s="148">
        <f t="shared" si="27"/>
        <v>0</v>
      </c>
      <c r="S16" s="147"/>
      <c r="T16" s="148">
        <f t="shared" si="28"/>
        <v>0</v>
      </c>
      <c r="U16" s="147"/>
      <c r="V16" s="148">
        <f t="shared" si="29"/>
        <v>0</v>
      </c>
      <c r="W16" s="147"/>
      <c r="X16" s="148">
        <f t="shared" si="30"/>
        <v>0</v>
      </c>
      <c r="Y16" s="141"/>
      <c r="Z16" s="141"/>
      <c r="AA16" s="149">
        <f t="shared" si="2"/>
        <v>9.8928862377916066E-2</v>
      </c>
      <c r="AB16" s="150">
        <f t="shared" si="3"/>
        <v>9.8928862377916066E-2</v>
      </c>
      <c r="AC16" s="149">
        <f t="shared" si="4"/>
        <v>9.8928862377916066E-2</v>
      </c>
      <c r="AD16" s="150">
        <f t="shared" si="5"/>
        <v>0.19785772475583213</v>
      </c>
      <c r="AE16" s="149">
        <f t="shared" si="6"/>
        <v>9.8928862377916066E-2</v>
      </c>
      <c r="AF16" s="150">
        <f t="shared" si="7"/>
        <v>0.29678658713374823</v>
      </c>
      <c r="AG16" s="149">
        <f t="shared" si="8"/>
        <v>9.8928862377916066E-2</v>
      </c>
      <c r="AH16" s="150">
        <f t="shared" si="9"/>
        <v>0.39571544951166426</v>
      </c>
      <c r="AI16" s="149">
        <f t="shared" si="10"/>
        <v>0</v>
      </c>
      <c r="AJ16" s="150">
        <f t="shared" si="11"/>
        <v>0</v>
      </c>
      <c r="AK16" s="149">
        <f t="shared" si="12"/>
        <v>0</v>
      </c>
      <c r="AL16" s="150">
        <f t="shared" si="13"/>
        <v>0</v>
      </c>
      <c r="AM16" s="149">
        <f t="shared" si="14"/>
        <v>0</v>
      </c>
      <c r="AN16" s="150">
        <f t="shared" si="15"/>
        <v>0</v>
      </c>
      <c r="AO16" s="149">
        <f t="shared" si="16"/>
        <v>0</v>
      </c>
      <c r="AP16" s="150">
        <f t="shared" si="17"/>
        <v>0</v>
      </c>
      <c r="AQ16" s="149">
        <f t="shared" si="18"/>
        <v>0</v>
      </c>
      <c r="AR16" s="150">
        <f t="shared" si="19"/>
        <v>0</v>
      </c>
      <c r="AS16" s="149">
        <f t="shared" si="20"/>
        <v>0</v>
      </c>
      <c r="AT16" s="150">
        <f t="shared" si="21"/>
        <v>0</v>
      </c>
    </row>
    <row r="17" spans="1:46" x14ac:dyDescent="0.25">
      <c r="A17" s="144">
        <v>7</v>
      </c>
      <c r="B17" s="145" t="str">
        <f>Global!E44</f>
        <v>PAVIMENTAÇÃO - CAPA 4 cm</v>
      </c>
      <c r="C17" s="137">
        <f>Global!J49</f>
        <v>151602.54929599998</v>
      </c>
      <c r="D17" s="146">
        <f t="shared" si="0"/>
        <v>0.51818834928053303</v>
      </c>
      <c r="E17" s="152">
        <v>25</v>
      </c>
      <c r="F17" s="148">
        <f t="shared" si="1"/>
        <v>25</v>
      </c>
      <c r="G17" s="151">
        <v>25</v>
      </c>
      <c r="H17" s="148">
        <f t="shared" si="22"/>
        <v>50</v>
      </c>
      <c r="I17" s="147">
        <v>25</v>
      </c>
      <c r="J17" s="148">
        <f t="shared" si="23"/>
        <v>75</v>
      </c>
      <c r="K17" s="147">
        <v>25</v>
      </c>
      <c r="L17" s="148">
        <f t="shared" si="24"/>
        <v>100</v>
      </c>
      <c r="M17" s="147"/>
      <c r="N17" s="148">
        <f t="shared" si="25"/>
        <v>0</v>
      </c>
      <c r="O17" s="147"/>
      <c r="P17" s="148">
        <f t="shared" si="26"/>
        <v>0</v>
      </c>
      <c r="Q17" s="147"/>
      <c r="R17" s="148">
        <f t="shared" si="27"/>
        <v>0</v>
      </c>
      <c r="S17" s="147"/>
      <c r="T17" s="148">
        <f t="shared" si="28"/>
        <v>0</v>
      </c>
      <c r="U17" s="147"/>
      <c r="V17" s="148">
        <f t="shared" si="29"/>
        <v>0</v>
      </c>
      <c r="W17" s="147"/>
      <c r="X17" s="148">
        <f t="shared" si="30"/>
        <v>0</v>
      </c>
      <c r="Y17" s="141"/>
      <c r="Z17" s="141"/>
      <c r="AA17" s="149">
        <f t="shared" si="2"/>
        <v>0.12954708732013326</v>
      </c>
      <c r="AB17" s="150">
        <f t="shared" si="3"/>
        <v>0.12954708732013326</v>
      </c>
      <c r="AC17" s="149">
        <f t="shared" si="4"/>
        <v>0.12954708732013326</v>
      </c>
      <c r="AD17" s="150">
        <f t="shared" si="5"/>
        <v>0.25909417464026652</v>
      </c>
      <c r="AE17" s="149">
        <f t="shared" si="6"/>
        <v>0.12954708732013326</v>
      </c>
      <c r="AF17" s="150">
        <f t="shared" si="7"/>
        <v>0.38864126196039978</v>
      </c>
      <c r="AG17" s="149">
        <f t="shared" si="8"/>
        <v>0.12954708732013326</v>
      </c>
      <c r="AH17" s="150">
        <f t="shared" si="9"/>
        <v>0.51818834928053303</v>
      </c>
      <c r="AI17" s="149">
        <f t="shared" si="10"/>
        <v>0</v>
      </c>
      <c r="AJ17" s="150">
        <f t="shared" si="11"/>
        <v>0</v>
      </c>
      <c r="AK17" s="149">
        <f t="shared" si="12"/>
        <v>0</v>
      </c>
      <c r="AL17" s="150">
        <f t="shared" si="13"/>
        <v>0</v>
      </c>
      <c r="AM17" s="149">
        <f t="shared" si="14"/>
        <v>0</v>
      </c>
      <c r="AN17" s="150">
        <f t="shared" si="15"/>
        <v>0</v>
      </c>
      <c r="AO17" s="149">
        <f t="shared" si="16"/>
        <v>0</v>
      </c>
      <c r="AP17" s="150">
        <f t="shared" si="17"/>
        <v>0</v>
      </c>
      <c r="AQ17" s="149">
        <f t="shared" si="18"/>
        <v>0</v>
      </c>
      <c r="AR17" s="150">
        <f t="shared" si="19"/>
        <v>0</v>
      </c>
      <c r="AS17" s="149">
        <f t="shared" si="20"/>
        <v>0</v>
      </c>
      <c r="AT17" s="150">
        <f t="shared" si="21"/>
        <v>0</v>
      </c>
    </row>
    <row r="18" spans="1:46" x14ac:dyDescent="0.25">
      <c r="A18" s="144">
        <v>8</v>
      </c>
      <c r="B18" s="145" t="str">
        <f>Global!E50</f>
        <v>PINTURA DE SINALIZAÇÃO</v>
      </c>
      <c r="C18" s="153">
        <f>Global!J56</f>
        <v>1707.270192</v>
      </c>
      <c r="D18" s="146">
        <f t="shared" si="0"/>
        <v>5.8355715433320949E-3</v>
      </c>
      <c r="E18" s="152"/>
      <c r="F18" s="148">
        <f t="shared" si="1"/>
        <v>0</v>
      </c>
      <c r="G18" s="151"/>
      <c r="H18" s="148">
        <f t="shared" si="22"/>
        <v>0</v>
      </c>
      <c r="I18" s="147"/>
      <c r="J18" s="148">
        <f t="shared" si="23"/>
        <v>0</v>
      </c>
      <c r="K18" s="147">
        <v>100</v>
      </c>
      <c r="L18" s="148">
        <f t="shared" si="24"/>
        <v>100</v>
      </c>
      <c r="M18" s="147"/>
      <c r="N18" s="148">
        <f t="shared" si="25"/>
        <v>0</v>
      </c>
      <c r="O18" s="147"/>
      <c r="P18" s="148">
        <f t="shared" si="26"/>
        <v>0</v>
      </c>
      <c r="Q18" s="147"/>
      <c r="R18" s="148">
        <f t="shared" si="27"/>
        <v>0</v>
      </c>
      <c r="S18" s="147"/>
      <c r="T18" s="148">
        <f t="shared" si="28"/>
        <v>0</v>
      </c>
      <c r="U18" s="147"/>
      <c r="V18" s="148">
        <f t="shared" si="29"/>
        <v>0</v>
      </c>
      <c r="W18" s="147"/>
      <c r="X18" s="148">
        <f t="shared" si="30"/>
        <v>0</v>
      </c>
      <c r="Y18" s="141"/>
      <c r="Z18" s="141"/>
      <c r="AA18" s="149">
        <f t="shared" si="2"/>
        <v>0</v>
      </c>
      <c r="AB18" s="150">
        <f t="shared" si="3"/>
        <v>0</v>
      </c>
      <c r="AC18" s="149">
        <f t="shared" si="4"/>
        <v>0</v>
      </c>
      <c r="AD18" s="150">
        <f t="shared" si="5"/>
        <v>0</v>
      </c>
      <c r="AE18" s="149">
        <f t="shared" si="6"/>
        <v>0</v>
      </c>
      <c r="AF18" s="150">
        <f t="shared" si="7"/>
        <v>0</v>
      </c>
      <c r="AG18" s="149">
        <f t="shared" si="8"/>
        <v>5.8355715433320949E-3</v>
      </c>
      <c r="AH18" s="150">
        <f t="shared" si="9"/>
        <v>5.8355715433320949E-3</v>
      </c>
      <c r="AI18" s="149">
        <f t="shared" si="10"/>
        <v>0</v>
      </c>
      <c r="AJ18" s="150">
        <f t="shared" si="11"/>
        <v>0</v>
      </c>
      <c r="AK18" s="149">
        <f t="shared" si="12"/>
        <v>0</v>
      </c>
      <c r="AL18" s="150">
        <f t="shared" si="13"/>
        <v>0</v>
      </c>
      <c r="AM18" s="149">
        <f t="shared" si="14"/>
        <v>0</v>
      </c>
      <c r="AN18" s="150">
        <f t="shared" si="15"/>
        <v>0</v>
      </c>
      <c r="AO18" s="149">
        <f t="shared" si="16"/>
        <v>0</v>
      </c>
      <c r="AP18" s="150">
        <f t="shared" si="17"/>
        <v>0</v>
      </c>
      <c r="AQ18" s="149">
        <f t="shared" si="18"/>
        <v>0</v>
      </c>
      <c r="AR18" s="150">
        <f t="shared" si="19"/>
        <v>0</v>
      </c>
      <c r="AS18" s="149">
        <f t="shared" si="20"/>
        <v>0</v>
      </c>
      <c r="AT18" s="150">
        <f t="shared" si="21"/>
        <v>0</v>
      </c>
    </row>
    <row r="19" spans="1:46" x14ac:dyDescent="0.25">
      <c r="A19" s="144">
        <v>9</v>
      </c>
      <c r="B19" s="145" t="str">
        <f>Global!E57</f>
        <v>PLACAS DE SINALIZAÇÃO</v>
      </c>
      <c r="C19" s="153">
        <f>Global!J62</f>
        <v>1158.0608</v>
      </c>
      <c r="D19" s="146">
        <f t="shared" si="0"/>
        <v>3.9583345867543855E-3</v>
      </c>
      <c r="E19" s="152"/>
      <c r="F19" s="148">
        <f t="shared" si="1"/>
        <v>0</v>
      </c>
      <c r="G19" s="151"/>
      <c r="H19" s="148">
        <f t="shared" si="22"/>
        <v>0</v>
      </c>
      <c r="I19" s="147"/>
      <c r="J19" s="148">
        <f t="shared" si="23"/>
        <v>0</v>
      </c>
      <c r="K19" s="147">
        <v>100</v>
      </c>
      <c r="L19" s="148">
        <f t="shared" si="24"/>
        <v>100</v>
      </c>
      <c r="M19" s="147"/>
      <c r="N19" s="148">
        <f t="shared" si="25"/>
        <v>0</v>
      </c>
      <c r="O19" s="147"/>
      <c r="P19" s="148">
        <f t="shared" si="26"/>
        <v>0</v>
      </c>
      <c r="Q19" s="147"/>
      <c r="R19" s="148">
        <f t="shared" si="27"/>
        <v>0</v>
      </c>
      <c r="S19" s="147"/>
      <c r="T19" s="148">
        <f t="shared" si="28"/>
        <v>0</v>
      </c>
      <c r="U19" s="147"/>
      <c r="V19" s="148">
        <f t="shared" si="29"/>
        <v>0</v>
      </c>
      <c r="W19" s="147"/>
      <c r="X19" s="148">
        <f t="shared" si="30"/>
        <v>0</v>
      </c>
      <c r="Y19" s="141"/>
      <c r="Z19" s="141"/>
      <c r="AA19" s="149">
        <f t="shared" si="2"/>
        <v>0</v>
      </c>
      <c r="AB19" s="150">
        <f t="shared" si="3"/>
        <v>0</v>
      </c>
      <c r="AC19" s="149">
        <f t="shared" si="4"/>
        <v>0</v>
      </c>
      <c r="AD19" s="150">
        <f t="shared" si="5"/>
        <v>0</v>
      </c>
      <c r="AE19" s="149">
        <f t="shared" si="6"/>
        <v>0</v>
      </c>
      <c r="AF19" s="150">
        <f t="shared" si="7"/>
        <v>0</v>
      </c>
      <c r="AG19" s="149">
        <f t="shared" si="8"/>
        <v>3.9583345867543855E-3</v>
      </c>
      <c r="AH19" s="150">
        <f t="shared" si="9"/>
        <v>3.9583345867543855E-3</v>
      </c>
      <c r="AI19" s="149">
        <f t="shared" si="10"/>
        <v>0</v>
      </c>
      <c r="AJ19" s="150">
        <f t="shared" si="11"/>
        <v>0</v>
      </c>
      <c r="AK19" s="149">
        <f t="shared" si="12"/>
        <v>0</v>
      </c>
      <c r="AL19" s="150">
        <f t="shared" si="13"/>
        <v>0</v>
      </c>
      <c r="AM19" s="149">
        <f t="shared" si="14"/>
        <v>0</v>
      </c>
      <c r="AN19" s="150">
        <f t="shared" si="15"/>
        <v>0</v>
      </c>
      <c r="AO19" s="149">
        <f t="shared" si="16"/>
        <v>0</v>
      </c>
      <c r="AP19" s="150">
        <f t="shared" si="17"/>
        <v>0</v>
      </c>
      <c r="AQ19" s="149">
        <f t="shared" si="18"/>
        <v>0</v>
      </c>
      <c r="AR19" s="150">
        <f t="shared" si="19"/>
        <v>0</v>
      </c>
      <c r="AS19" s="149">
        <f t="shared" si="20"/>
        <v>0</v>
      </c>
      <c r="AT19" s="150">
        <f t="shared" si="21"/>
        <v>0</v>
      </c>
    </row>
    <row r="20" spans="1:46" ht="14.25" customHeight="1" x14ac:dyDescent="0.25">
      <c r="A20" s="144">
        <v>10</v>
      </c>
      <c r="B20" s="145" t="str">
        <f>Global!E63</f>
        <v>MEIO FIO</v>
      </c>
      <c r="C20" s="153">
        <f>Global!J65</f>
        <v>217.62</v>
      </c>
      <c r="D20" s="146">
        <f t="shared" ref="D20" si="31">C20/$C$26</f>
        <v>7.4384071438174013E-4</v>
      </c>
      <c r="E20" s="152"/>
      <c r="F20" s="148">
        <f t="shared" ref="F20" si="32">E20</f>
        <v>0</v>
      </c>
      <c r="G20" s="151"/>
      <c r="H20" s="148">
        <f t="shared" ref="H20" si="33">IF((F20=100),0,G20+F20)</f>
        <v>0</v>
      </c>
      <c r="I20" s="147"/>
      <c r="J20" s="148">
        <f t="shared" ref="J20" si="34">IF((H20=100),0,I20+H20)</f>
        <v>0</v>
      </c>
      <c r="K20" s="147">
        <v>100</v>
      </c>
      <c r="L20" s="148">
        <f t="shared" ref="L20" si="35">IF((J20=100),0,K20+J20)</f>
        <v>100</v>
      </c>
      <c r="M20" s="147"/>
      <c r="N20" s="148">
        <f t="shared" ref="N20" si="36">IF((L20=100),0,M20+L20)</f>
        <v>0</v>
      </c>
      <c r="O20" s="147"/>
      <c r="P20" s="148">
        <f t="shared" ref="P20" si="37">IF((N20=100),0,O20+N20)</f>
        <v>0</v>
      </c>
      <c r="Q20" s="147"/>
      <c r="R20" s="148">
        <f t="shared" ref="R20" si="38">IF((P20=100),0,Q20+P20)</f>
        <v>0</v>
      </c>
      <c r="S20" s="147"/>
      <c r="T20" s="148">
        <f t="shared" ref="T20" si="39">IF((R20=100),0,S20+R20)</f>
        <v>0</v>
      </c>
      <c r="U20" s="147"/>
      <c r="V20" s="148">
        <f t="shared" ref="V20" si="40">IF((T20=100),0,U20+T20)</f>
        <v>0</v>
      </c>
      <c r="W20" s="147"/>
      <c r="X20" s="148">
        <f t="shared" ref="X20" si="41">IF((V20=100),0,W20+V20)</f>
        <v>0</v>
      </c>
      <c r="Y20" s="141"/>
      <c r="Z20" s="141"/>
      <c r="AA20" s="149">
        <f t="shared" ref="AA20" si="42">(((E20/100)*C20)/$C$26)</f>
        <v>0</v>
      </c>
      <c r="AB20" s="150">
        <f t="shared" ref="AB20" si="43">(((F20/100)*C20)/$C$26)</f>
        <v>0</v>
      </c>
      <c r="AC20" s="149">
        <f t="shared" ref="AC20" si="44">(((G20/100)*C20)/$C$26)</f>
        <v>0</v>
      </c>
      <c r="AD20" s="150">
        <f t="shared" ref="AD20" si="45">(((H20/100)*C20)/$C$26)</f>
        <v>0</v>
      </c>
      <c r="AE20" s="149">
        <f t="shared" ref="AE20" si="46">(((I20/100)*C20)/$C$26)</f>
        <v>0</v>
      </c>
      <c r="AF20" s="150">
        <f t="shared" ref="AF20" si="47">(((J20/100)*C20)/$C$26)</f>
        <v>0</v>
      </c>
      <c r="AG20" s="149">
        <f t="shared" ref="AG20" si="48">(((K20/100)*C20)/$C$26)</f>
        <v>7.4384071438174013E-4</v>
      </c>
      <c r="AH20" s="150">
        <f t="shared" ref="AH20" si="49">(((L20/100)*C20)/$C$26)</f>
        <v>7.4384071438174013E-4</v>
      </c>
      <c r="AI20" s="149">
        <f t="shared" ref="AI20" si="50">(((M20/100)*C20)/$C$26)</f>
        <v>0</v>
      </c>
      <c r="AJ20" s="150">
        <f t="shared" ref="AJ20" si="51">(((N20/100)*C20)/$C$26)</f>
        <v>0</v>
      </c>
      <c r="AK20" s="149">
        <f t="shared" ref="AK20" si="52">(((O20/100)*C20)/$C$26)</f>
        <v>0</v>
      </c>
      <c r="AL20" s="150">
        <f t="shared" ref="AL20" si="53">(((P20/100)*C20)/$C$26)</f>
        <v>0</v>
      </c>
      <c r="AM20" s="149">
        <f t="shared" ref="AM20" si="54">(((Q20/100)*C20)/$C$26)</f>
        <v>0</v>
      </c>
      <c r="AN20" s="150">
        <f t="shared" ref="AN20" si="55">(((R20/100)*C20)/$C$26)</f>
        <v>0</v>
      </c>
      <c r="AO20" s="149">
        <f t="shared" ref="AO20" si="56">(((S20/100)*C20)/$C$26)</f>
        <v>0</v>
      </c>
      <c r="AP20" s="150">
        <f t="shared" ref="AP20" si="57">(((T20/100)*C20)/$C$26)</f>
        <v>0</v>
      </c>
      <c r="AQ20" s="149">
        <f t="shared" ref="AQ20" si="58">(((U20/100)*C20)/$C$26)</f>
        <v>0</v>
      </c>
      <c r="AR20" s="150">
        <f t="shared" ref="AR20" si="59">(((V20/100)*C20)/$C$26)</f>
        <v>0</v>
      </c>
      <c r="AS20" s="149">
        <f t="shared" ref="AS20" si="60">(((W20/100)*C20)/$C$26)</f>
        <v>0</v>
      </c>
      <c r="AT20" s="150">
        <f t="shared" ref="AT20" si="61">(((X20/100)*C20)/$C$26)</f>
        <v>0</v>
      </c>
    </row>
    <row r="21" spans="1:46" ht="14.25" customHeight="1" x14ac:dyDescent="0.25">
      <c r="A21" s="144">
        <v>11</v>
      </c>
      <c r="B21" s="145"/>
      <c r="C21" s="153"/>
      <c r="D21" s="146">
        <f t="shared" si="0"/>
        <v>0</v>
      </c>
      <c r="E21" s="152"/>
      <c r="F21" s="148">
        <f t="shared" si="1"/>
        <v>0</v>
      </c>
      <c r="G21" s="151"/>
      <c r="H21" s="148">
        <f t="shared" si="22"/>
        <v>0</v>
      </c>
      <c r="I21" s="147"/>
      <c r="J21" s="148">
        <f t="shared" si="23"/>
        <v>0</v>
      </c>
      <c r="K21" s="147"/>
      <c r="L21" s="148">
        <f t="shared" si="24"/>
        <v>0</v>
      </c>
      <c r="M21" s="147"/>
      <c r="N21" s="148">
        <f t="shared" si="25"/>
        <v>0</v>
      </c>
      <c r="O21" s="147"/>
      <c r="P21" s="148">
        <f t="shared" si="26"/>
        <v>0</v>
      </c>
      <c r="Q21" s="147"/>
      <c r="R21" s="148">
        <f t="shared" si="27"/>
        <v>0</v>
      </c>
      <c r="S21" s="147"/>
      <c r="T21" s="148">
        <f t="shared" si="28"/>
        <v>0</v>
      </c>
      <c r="U21" s="147"/>
      <c r="V21" s="148">
        <f t="shared" si="29"/>
        <v>0</v>
      </c>
      <c r="W21" s="147"/>
      <c r="X21" s="148">
        <f t="shared" si="30"/>
        <v>0</v>
      </c>
      <c r="Y21" s="141"/>
      <c r="Z21" s="141"/>
      <c r="AA21" s="149">
        <f t="shared" si="2"/>
        <v>0</v>
      </c>
      <c r="AB21" s="150">
        <f t="shared" si="3"/>
        <v>0</v>
      </c>
      <c r="AC21" s="149">
        <f t="shared" si="4"/>
        <v>0</v>
      </c>
      <c r="AD21" s="150">
        <f t="shared" si="5"/>
        <v>0</v>
      </c>
      <c r="AE21" s="149">
        <f t="shared" si="6"/>
        <v>0</v>
      </c>
      <c r="AF21" s="150">
        <f t="shared" si="7"/>
        <v>0</v>
      </c>
      <c r="AG21" s="149">
        <f t="shared" si="8"/>
        <v>0</v>
      </c>
      <c r="AH21" s="150">
        <f t="shared" si="9"/>
        <v>0</v>
      </c>
      <c r="AI21" s="149">
        <f t="shared" si="10"/>
        <v>0</v>
      </c>
      <c r="AJ21" s="150">
        <f t="shared" si="11"/>
        <v>0</v>
      </c>
      <c r="AK21" s="149">
        <f t="shared" si="12"/>
        <v>0</v>
      </c>
      <c r="AL21" s="150">
        <f t="shared" si="13"/>
        <v>0</v>
      </c>
      <c r="AM21" s="149">
        <f t="shared" si="14"/>
        <v>0</v>
      </c>
      <c r="AN21" s="150">
        <f t="shared" si="15"/>
        <v>0</v>
      </c>
      <c r="AO21" s="149">
        <f t="shared" si="16"/>
        <v>0</v>
      </c>
      <c r="AP21" s="150">
        <f t="shared" si="17"/>
        <v>0</v>
      </c>
      <c r="AQ21" s="149">
        <f t="shared" si="18"/>
        <v>0</v>
      </c>
      <c r="AR21" s="150">
        <f t="shared" si="19"/>
        <v>0</v>
      </c>
      <c r="AS21" s="149">
        <f t="shared" si="20"/>
        <v>0</v>
      </c>
      <c r="AT21" s="150">
        <f t="shared" si="21"/>
        <v>0</v>
      </c>
    </row>
    <row r="22" spans="1:46" ht="14.25" customHeight="1" x14ac:dyDescent="0.25">
      <c r="A22" s="144">
        <v>12</v>
      </c>
      <c r="B22" s="145"/>
      <c r="C22" s="153">
        <v>0</v>
      </c>
      <c r="D22" s="146">
        <f t="shared" si="0"/>
        <v>0</v>
      </c>
      <c r="E22" s="152"/>
      <c r="F22" s="148">
        <f t="shared" si="1"/>
        <v>0</v>
      </c>
      <c r="G22" s="151"/>
      <c r="H22" s="148">
        <f t="shared" si="22"/>
        <v>0</v>
      </c>
      <c r="I22" s="147"/>
      <c r="J22" s="148">
        <f t="shared" si="23"/>
        <v>0</v>
      </c>
      <c r="K22" s="147"/>
      <c r="L22" s="148">
        <f t="shared" si="24"/>
        <v>0</v>
      </c>
      <c r="M22" s="147"/>
      <c r="N22" s="148">
        <f t="shared" si="25"/>
        <v>0</v>
      </c>
      <c r="O22" s="147"/>
      <c r="P22" s="148">
        <f t="shared" si="26"/>
        <v>0</v>
      </c>
      <c r="Q22" s="147"/>
      <c r="R22" s="148">
        <f t="shared" si="27"/>
        <v>0</v>
      </c>
      <c r="S22" s="147"/>
      <c r="T22" s="148">
        <f t="shared" si="28"/>
        <v>0</v>
      </c>
      <c r="U22" s="147"/>
      <c r="V22" s="148">
        <f t="shared" si="29"/>
        <v>0</v>
      </c>
      <c r="W22" s="147"/>
      <c r="X22" s="148">
        <f t="shared" si="30"/>
        <v>0</v>
      </c>
      <c r="Y22" s="141"/>
      <c r="Z22" s="141"/>
      <c r="AA22" s="149">
        <f t="shared" si="2"/>
        <v>0</v>
      </c>
      <c r="AB22" s="150">
        <f t="shared" si="3"/>
        <v>0</v>
      </c>
      <c r="AC22" s="149">
        <f t="shared" si="4"/>
        <v>0</v>
      </c>
      <c r="AD22" s="150">
        <f t="shared" si="5"/>
        <v>0</v>
      </c>
      <c r="AE22" s="149">
        <f t="shared" si="6"/>
        <v>0</v>
      </c>
      <c r="AF22" s="150">
        <f t="shared" si="7"/>
        <v>0</v>
      </c>
      <c r="AG22" s="149">
        <f t="shared" si="8"/>
        <v>0</v>
      </c>
      <c r="AH22" s="150">
        <f t="shared" si="9"/>
        <v>0</v>
      </c>
      <c r="AI22" s="149">
        <f t="shared" si="10"/>
        <v>0</v>
      </c>
      <c r="AJ22" s="150">
        <f t="shared" si="11"/>
        <v>0</v>
      </c>
      <c r="AK22" s="149">
        <f t="shared" si="12"/>
        <v>0</v>
      </c>
      <c r="AL22" s="150">
        <f t="shared" si="13"/>
        <v>0</v>
      </c>
      <c r="AM22" s="149">
        <f t="shared" si="14"/>
        <v>0</v>
      </c>
      <c r="AN22" s="150">
        <f t="shared" si="15"/>
        <v>0</v>
      </c>
      <c r="AO22" s="149">
        <f t="shared" si="16"/>
        <v>0</v>
      </c>
      <c r="AP22" s="150">
        <f t="shared" si="17"/>
        <v>0</v>
      </c>
      <c r="AQ22" s="149">
        <f t="shared" si="18"/>
        <v>0</v>
      </c>
      <c r="AR22" s="150">
        <f t="shared" si="19"/>
        <v>0</v>
      </c>
      <c r="AS22" s="149">
        <f t="shared" si="20"/>
        <v>0</v>
      </c>
      <c r="AT22" s="150">
        <f t="shared" si="21"/>
        <v>0</v>
      </c>
    </row>
    <row r="23" spans="1:46" ht="14.25" customHeight="1" x14ac:dyDescent="0.25">
      <c r="A23" s="144">
        <v>13</v>
      </c>
      <c r="B23" s="145"/>
      <c r="C23" s="153">
        <v>0</v>
      </c>
      <c r="D23" s="146">
        <f t="shared" ref="D23" si="62">C23/$C$26</f>
        <v>0</v>
      </c>
      <c r="E23" s="152"/>
      <c r="F23" s="148">
        <f t="shared" ref="F23" si="63">E23</f>
        <v>0</v>
      </c>
      <c r="G23" s="151"/>
      <c r="H23" s="148">
        <f t="shared" ref="H23" si="64">IF((F23=100),0,G23+F23)</f>
        <v>0</v>
      </c>
      <c r="I23" s="147"/>
      <c r="J23" s="148">
        <f t="shared" ref="J23" si="65">IF((H23=100),0,I23+H23)</f>
        <v>0</v>
      </c>
      <c r="K23" s="147"/>
      <c r="L23" s="148">
        <f t="shared" ref="L23" si="66">IF((J23=100),0,K23+J23)</f>
        <v>0</v>
      </c>
      <c r="M23" s="147"/>
      <c r="N23" s="148">
        <f t="shared" ref="N23" si="67">IF((L23=100),0,M23+L23)</f>
        <v>0</v>
      </c>
      <c r="O23" s="147"/>
      <c r="P23" s="148">
        <f t="shared" ref="P23" si="68">IF((N23=100),0,O23+N23)</f>
        <v>0</v>
      </c>
      <c r="Q23" s="147"/>
      <c r="R23" s="148">
        <f t="shared" ref="R23" si="69">IF((P23=100),0,Q23+P23)</f>
        <v>0</v>
      </c>
      <c r="S23" s="147"/>
      <c r="T23" s="148">
        <f t="shared" ref="T23" si="70">IF((R23=100),0,S23+R23)</f>
        <v>0</v>
      </c>
      <c r="U23" s="147"/>
      <c r="V23" s="148">
        <f t="shared" ref="V23" si="71">IF((T23=100),0,U23+T23)</f>
        <v>0</v>
      </c>
      <c r="W23" s="147"/>
      <c r="X23" s="148">
        <f t="shared" ref="X23" si="72">IF((V23=100),0,W23+V23)</f>
        <v>0</v>
      </c>
      <c r="Y23" s="141"/>
      <c r="Z23" s="141"/>
      <c r="AA23" s="149">
        <f t="shared" ref="AA23" si="73">(((E23/100)*C23)/$C$26)</f>
        <v>0</v>
      </c>
      <c r="AB23" s="150">
        <f t="shared" ref="AB23" si="74">(((F23/100)*C23)/$C$26)</f>
        <v>0</v>
      </c>
      <c r="AC23" s="149">
        <f t="shared" ref="AC23" si="75">(((G23/100)*C23)/$C$26)</f>
        <v>0</v>
      </c>
      <c r="AD23" s="150">
        <f t="shared" ref="AD23" si="76">(((H23/100)*C23)/$C$26)</f>
        <v>0</v>
      </c>
      <c r="AE23" s="149">
        <f t="shared" ref="AE23" si="77">(((I23/100)*C23)/$C$26)</f>
        <v>0</v>
      </c>
      <c r="AF23" s="150">
        <f t="shared" ref="AF23" si="78">(((J23/100)*C23)/$C$26)</f>
        <v>0</v>
      </c>
      <c r="AG23" s="149">
        <f t="shared" ref="AG23" si="79">(((K23/100)*C23)/$C$26)</f>
        <v>0</v>
      </c>
      <c r="AH23" s="150">
        <f t="shared" ref="AH23" si="80">(((L23/100)*C23)/$C$26)</f>
        <v>0</v>
      </c>
      <c r="AI23" s="149">
        <f t="shared" ref="AI23" si="81">(((M23/100)*C23)/$C$26)</f>
        <v>0</v>
      </c>
      <c r="AJ23" s="150">
        <f t="shared" ref="AJ23" si="82">(((N23/100)*C23)/$C$26)</f>
        <v>0</v>
      </c>
      <c r="AK23" s="149">
        <f t="shared" ref="AK23" si="83">(((O23/100)*C23)/$C$26)</f>
        <v>0</v>
      </c>
      <c r="AL23" s="150">
        <f t="shared" ref="AL23" si="84">(((P23/100)*C23)/$C$26)</f>
        <v>0</v>
      </c>
      <c r="AM23" s="149">
        <f t="shared" ref="AM23" si="85">(((Q23/100)*C23)/$C$26)</f>
        <v>0</v>
      </c>
      <c r="AN23" s="150">
        <f t="shared" ref="AN23" si="86">(((R23/100)*C23)/$C$26)</f>
        <v>0</v>
      </c>
      <c r="AO23" s="149">
        <f t="shared" ref="AO23" si="87">(((S23/100)*C23)/$C$26)</f>
        <v>0</v>
      </c>
      <c r="AP23" s="150">
        <f t="shared" ref="AP23" si="88">(((T23/100)*C23)/$C$26)</f>
        <v>0</v>
      </c>
      <c r="AQ23" s="149">
        <f t="shared" ref="AQ23" si="89">(((U23/100)*C23)/$C$26)</f>
        <v>0</v>
      </c>
      <c r="AR23" s="150">
        <f t="shared" ref="AR23" si="90">(((V23/100)*C23)/$C$26)</f>
        <v>0</v>
      </c>
      <c r="AS23" s="149">
        <f t="shared" ref="AS23" si="91">(((W23/100)*C23)/$C$26)</f>
        <v>0</v>
      </c>
      <c r="AT23" s="150">
        <f t="shared" ref="AT23" si="92">(((X23/100)*C23)/$C$26)</f>
        <v>0</v>
      </c>
    </row>
    <row r="24" spans="1:46" ht="15.75" thickBot="1" x14ac:dyDescent="0.3">
      <c r="A24" s="154">
        <v>14</v>
      </c>
      <c r="B24" s="155"/>
      <c r="C24" s="153">
        <v>0</v>
      </c>
      <c r="D24" s="146">
        <f t="shared" si="0"/>
        <v>0</v>
      </c>
      <c r="E24" s="156"/>
      <c r="F24" s="157">
        <f t="shared" si="1"/>
        <v>0</v>
      </c>
      <c r="G24" s="158"/>
      <c r="H24" s="157">
        <f t="shared" si="22"/>
        <v>0</v>
      </c>
      <c r="I24" s="159"/>
      <c r="J24" s="157">
        <f t="shared" si="23"/>
        <v>0</v>
      </c>
      <c r="K24" s="159"/>
      <c r="L24" s="157">
        <f t="shared" si="24"/>
        <v>0</v>
      </c>
      <c r="M24" s="159"/>
      <c r="N24" s="157">
        <f t="shared" si="25"/>
        <v>0</v>
      </c>
      <c r="O24" s="159"/>
      <c r="P24" s="157">
        <f t="shared" si="26"/>
        <v>0</v>
      </c>
      <c r="Q24" s="159"/>
      <c r="R24" s="157">
        <f t="shared" si="27"/>
        <v>0</v>
      </c>
      <c r="S24" s="159"/>
      <c r="T24" s="157">
        <f t="shared" si="28"/>
        <v>0</v>
      </c>
      <c r="U24" s="159"/>
      <c r="V24" s="157">
        <f t="shared" si="29"/>
        <v>0</v>
      </c>
      <c r="W24" s="159"/>
      <c r="X24" s="157">
        <f t="shared" si="30"/>
        <v>0</v>
      </c>
      <c r="Y24" s="141"/>
      <c r="Z24" s="141"/>
      <c r="AA24" s="160">
        <f t="shared" si="2"/>
        <v>0</v>
      </c>
      <c r="AB24" s="161">
        <f t="shared" si="3"/>
        <v>0</v>
      </c>
      <c r="AC24" s="160">
        <f t="shared" si="4"/>
        <v>0</v>
      </c>
      <c r="AD24" s="161">
        <f t="shared" si="5"/>
        <v>0</v>
      </c>
      <c r="AE24" s="160">
        <f t="shared" si="6"/>
        <v>0</v>
      </c>
      <c r="AF24" s="161">
        <f t="shared" si="7"/>
        <v>0</v>
      </c>
      <c r="AG24" s="160">
        <f t="shared" si="8"/>
        <v>0</v>
      </c>
      <c r="AH24" s="161">
        <f t="shared" si="9"/>
        <v>0</v>
      </c>
      <c r="AI24" s="160">
        <f t="shared" si="10"/>
        <v>0</v>
      </c>
      <c r="AJ24" s="161">
        <f t="shared" si="11"/>
        <v>0</v>
      </c>
      <c r="AK24" s="160">
        <f t="shared" si="12"/>
        <v>0</v>
      </c>
      <c r="AL24" s="161">
        <f t="shared" si="13"/>
        <v>0</v>
      </c>
      <c r="AM24" s="160">
        <f t="shared" si="14"/>
        <v>0</v>
      </c>
      <c r="AN24" s="161">
        <f t="shared" si="15"/>
        <v>0</v>
      </c>
      <c r="AO24" s="160">
        <f t="shared" si="16"/>
        <v>0</v>
      </c>
      <c r="AP24" s="161">
        <f t="shared" si="17"/>
        <v>0</v>
      </c>
      <c r="AQ24" s="160">
        <f t="shared" si="18"/>
        <v>0</v>
      </c>
      <c r="AR24" s="161">
        <f t="shared" si="19"/>
        <v>0</v>
      </c>
      <c r="AS24" s="160">
        <f t="shared" si="20"/>
        <v>0</v>
      </c>
      <c r="AT24" s="161">
        <f t="shared" si="21"/>
        <v>0</v>
      </c>
    </row>
    <row r="25" spans="1:46" ht="6.75" customHeight="1" x14ac:dyDescent="0.25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AA25" s="149"/>
      <c r="AB25" s="150"/>
      <c r="AC25" s="149"/>
      <c r="AD25" s="150"/>
    </row>
    <row r="26" spans="1:46" ht="15.75" thickBot="1" x14ac:dyDescent="0.3">
      <c r="A26" s="282" t="s">
        <v>95</v>
      </c>
      <c r="B26" s="282"/>
      <c r="C26" s="163">
        <f>SUM(C11:C24)</f>
        <v>292562.63577999995</v>
      </c>
      <c r="D26" s="164">
        <f>SUM(D11:D24)</f>
        <v>1.0000000000000002</v>
      </c>
      <c r="E26" s="283">
        <f>AA27</f>
        <v>27.231821788039269</v>
      </c>
      <c r="F26" s="283"/>
      <c r="G26" s="283">
        <f t="shared" ref="G26:W26" si="93">AC27</f>
        <v>26.019213587904055</v>
      </c>
      <c r="H26" s="283"/>
      <c r="I26" s="283">
        <f t="shared" si="93"/>
        <v>22.847594969804934</v>
      </c>
      <c r="J26" s="283"/>
      <c r="K26" s="283">
        <f t="shared" si="93"/>
        <v>23.901369654251752</v>
      </c>
      <c r="L26" s="283"/>
      <c r="M26" s="283">
        <f t="shared" si="93"/>
        <v>0</v>
      </c>
      <c r="N26" s="283"/>
      <c r="O26" s="283">
        <f t="shared" si="93"/>
        <v>0</v>
      </c>
      <c r="P26" s="283"/>
      <c r="Q26" s="283">
        <f t="shared" si="93"/>
        <v>0</v>
      </c>
      <c r="R26" s="283"/>
      <c r="S26" s="283">
        <f t="shared" si="93"/>
        <v>0</v>
      </c>
      <c r="T26" s="283"/>
      <c r="U26" s="283">
        <f t="shared" si="93"/>
        <v>0</v>
      </c>
      <c r="V26" s="283"/>
      <c r="W26" s="283">
        <f t="shared" si="93"/>
        <v>0</v>
      </c>
      <c r="X26" s="283"/>
      <c r="AA26" s="148">
        <f t="shared" ref="AA26:AT26" si="94">SUM(AA11:AA24)</f>
        <v>0.27231821788039268</v>
      </c>
      <c r="AB26" s="148">
        <f t="shared" si="94"/>
        <v>0.27231821788039268</v>
      </c>
      <c r="AC26" s="148">
        <f t="shared" si="94"/>
        <v>0.26019213587904055</v>
      </c>
      <c r="AD26" s="148">
        <f t="shared" si="94"/>
        <v>0.52038427175808111</v>
      </c>
      <c r="AE26" s="148">
        <f t="shared" si="94"/>
        <v>0.22847594969804932</v>
      </c>
      <c r="AF26" s="148">
        <f t="shared" si="94"/>
        <v>0.685427849094148</v>
      </c>
      <c r="AG26" s="148">
        <f t="shared" si="94"/>
        <v>0.23901369654251753</v>
      </c>
      <c r="AH26" s="148">
        <f t="shared" si="94"/>
        <v>0.92444154563666558</v>
      </c>
      <c r="AI26" s="148">
        <f t="shared" si="94"/>
        <v>0</v>
      </c>
      <c r="AJ26" s="148">
        <f t="shared" si="94"/>
        <v>0</v>
      </c>
      <c r="AK26" s="148">
        <f t="shared" si="94"/>
        <v>0</v>
      </c>
      <c r="AL26" s="148">
        <f t="shared" si="94"/>
        <v>0</v>
      </c>
      <c r="AM26" s="148">
        <f t="shared" si="94"/>
        <v>0</v>
      </c>
      <c r="AN26" s="148">
        <f t="shared" si="94"/>
        <v>0</v>
      </c>
      <c r="AO26" s="148">
        <f t="shared" si="94"/>
        <v>0</v>
      </c>
      <c r="AP26" s="148">
        <f t="shared" si="94"/>
        <v>0</v>
      </c>
      <c r="AQ26" s="148">
        <f t="shared" si="94"/>
        <v>0</v>
      </c>
      <c r="AR26" s="148">
        <f t="shared" si="94"/>
        <v>0</v>
      </c>
      <c r="AS26" s="148">
        <f t="shared" si="94"/>
        <v>0</v>
      </c>
      <c r="AT26" s="148">
        <f t="shared" si="94"/>
        <v>0</v>
      </c>
    </row>
    <row r="27" spans="1:46" ht="15.75" thickBot="1" x14ac:dyDescent="0.3">
      <c r="A27" s="282" t="s">
        <v>96</v>
      </c>
      <c r="B27" s="282"/>
      <c r="C27" s="295"/>
      <c r="D27" s="296"/>
      <c r="E27" s="285">
        <f>SUM(E11:E26)</f>
        <v>427.23182178803927</v>
      </c>
      <c r="F27" s="285"/>
      <c r="G27" s="285">
        <f>(G26/100)*$C$26</f>
        <v>76122.497082000002</v>
      </c>
      <c r="H27" s="285"/>
      <c r="I27" s="285">
        <f t="shared" ref="I27" si="95">(I26/100)*$C$26</f>
        <v>66843.526056000002</v>
      </c>
      <c r="J27" s="285"/>
      <c r="K27" s="285">
        <f t="shared" ref="K27" si="96">(K26/100)*$C$26</f>
        <v>69926.477047999986</v>
      </c>
      <c r="L27" s="285"/>
      <c r="M27" s="285">
        <f t="shared" ref="M27" si="97">(M26/100)*$C$26</f>
        <v>0</v>
      </c>
      <c r="N27" s="285"/>
      <c r="O27" s="285">
        <f t="shared" ref="O27" si="98">(O26/100)*$C$26</f>
        <v>0</v>
      </c>
      <c r="P27" s="285"/>
      <c r="Q27" s="285">
        <f t="shared" ref="Q27" si="99">(Q26/100)*$C$26</f>
        <v>0</v>
      </c>
      <c r="R27" s="285"/>
      <c r="S27" s="285">
        <f t="shared" ref="S27" si="100">(S26/100)*$C$26</f>
        <v>0</v>
      </c>
      <c r="T27" s="285"/>
      <c r="U27" s="292">
        <f t="shared" ref="U27" si="101">(U26/100)*$C$26</f>
        <v>0</v>
      </c>
      <c r="V27" s="292"/>
      <c r="W27" s="292">
        <f t="shared" ref="W27" si="102">(W26/100)*$C$26</f>
        <v>0</v>
      </c>
      <c r="X27" s="292"/>
      <c r="AA27" s="148">
        <f>AA26*100</f>
        <v>27.231821788039269</v>
      </c>
      <c r="AB27" s="148">
        <f t="shared" ref="AB27:AT27" si="103">AB26*100</f>
        <v>27.231821788039269</v>
      </c>
      <c r="AC27" s="148">
        <f t="shared" si="103"/>
        <v>26.019213587904055</v>
      </c>
      <c r="AD27" s="148">
        <f t="shared" si="103"/>
        <v>52.03842717580811</v>
      </c>
      <c r="AE27" s="148">
        <f t="shared" si="103"/>
        <v>22.847594969804934</v>
      </c>
      <c r="AF27" s="148">
        <f t="shared" si="103"/>
        <v>68.542784909414806</v>
      </c>
      <c r="AG27" s="148">
        <f t="shared" si="103"/>
        <v>23.901369654251752</v>
      </c>
      <c r="AH27" s="148">
        <f t="shared" si="103"/>
        <v>92.444154563666558</v>
      </c>
      <c r="AI27" s="148">
        <f t="shared" si="103"/>
        <v>0</v>
      </c>
      <c r="AJ27" s="148">
        <f t="shared" si="103"/>
        <v>0</v>
      </c>
      <c r="AK27" s="148">
        <f t="shared" si="103"/>
        <v>0</v>
      </c>
      <c r="AL27" s="148">
        <f t="shared" si="103"/>
        <v>0</v>
      </c>
      <c r="AM27" s="148">
        <f t="shared" si="103"/>
        <v>0</v>
      </c>
      <c r="AN27" s="148">
        <f t="shared" si="103"/>
        <v>0</v>
      </c>
      <c r="AO27" s="148">
        <f t="shared" si="103"/>
        <v>0</v>
      </c>
      <c r="AP27" s="148">
        <f t="shared" si="103"/>
        <v>0</v>
      </c>
      <c r="AQ27" s="148">
        <f t="shared" si="103"/>
        <v>0</v>
      </c>
      <c r="AR27" s="148">
        <f t="shared" si="103"/>
        <v>0</v>
      </c>
      <c r="AS27" s="148">
        <f t="shared" si="103"/>
        <v>0</v>
      </c>
      <c r="AT27" s="148">
        <f t="shared" si="103"/>
        <v>0</v>
      </c>
    </row>
    <row r="28" spans="1:46" ht="15.75" thickBot="1" x14ac:dyDescent="0.3">
      <c r="A28" s="282" t="s">
        <v>97</v>
      </c>
      <c r="B28" s="282"/>
      <c r="C28" s="295"/>
      <c r="D28" s="296"/>
      <c r="E28" s="297">
        <f>AB27</f>
        <v>27.231821788039269</v>
      </c>
      <c r="F28" s="297"/>
      <c r="G28" s="297">
        <f>E28+G26</f>
        <v>53.251035375943324</v>
      </c>
      <c r="H28" s="297"/>
      <c r="I28" s="290">
        <f>IF((G28=100),0,G28+I26)</f>
        <v>76.098630345748262</v>
      </c>
      <c r="J28" s="291"/>
      <c r="K28" s="290">
        <f>IF((I28=100),0,I28+K26)</f>
        <v>100.00000000000001</v>
      </c>
      <c r="L28" s="291"/>
      <c r="M28" s="290">
        <f>IF((K28=100),0,K28+M26)</f>
        <v>0</v>
      </c>
      <c r="N28" s="291"/>
      <c r="O28" s="290">
        <f>IF((M28=100),0,M28+O26)</f>
        <v>0</v>
      </c>
      <c r="P28" s="291"/>
      <c r="Q28" s="290">
        <f>IF((O28=100),0,O28+Q26)</f>
        <v>0</v>
      </c>
      <c r="R28" s="291"/>
      <c r="S28" s="290">
        <f>IF((Q28=100),0,Q28+S26)</f>
        <v>0</v>
      </c>
      <c r="T28" s="291"/>
      <c r="U28" s="290">
        <f>IF((S28=100),0,S28+U26)</f>
        <v>0</v>
      </c>
      <c r="V28" s="291"/>
      <c r="W28" s="290">
        <f>IF((U28=100),0,U28+W26)</f>
        <v>0</v>
      </c>
      <c r="X28" s="291"/>
    </row>
    <row r="29" spans="1:46" ht="15.75" thickBot="1" x14ac:dyDescent="0.3">
      <c r="A29" s="282" t="s">
        <v>98</v>
      </c>
      <c r="B29" s="282"/>
      <c r="C29" s="295"/>
      <c r="D29" s="296"/>
      <c r="E29" s="293">
        <f>(E28/100)*$C$26</f>
        <v>79670.135593999992</v>
      </c>
      <c r="F29" s="293"/>
      <c r="G29" s="293">
        <f t="shared" ref="G29" si="104">(G28/100)*$C$26</f>
        <v>155792.63267599998</v>
      </c>
      <c r="H29" s="293"/>
      <c r="I29" s="293">
        <f t="shared" ref="I29" si="105">(I28/100)*$C$26</f>
        <v>222636.15873200001</v>
      </c>
      <c r="J29" s="293"/>
      <c r="K29" s="293">
        <f t="shared" ref="K29" si="106">(K28/100)*$C$26</f>
        <v>292562.63578000001</v>
      </c>
      <c r="L29" s="293"/>
      <c r="M29" s="293">
        <f t="shared" ref="M29" si="107">(M28/100)*$C$26</f>
        <v>0</v>
      </c>
      <c r="N29" s="293"/>
      <c r="O29" s="293">
        <f t="shared" ref="O29" si="108">(O28/100)*$C$26</f>
        <v>0</v>
      </c>
      <c r="P29" s="293"/>
      <c r="Q29" s="293">
        <f t="shared" ref="Q29" si="109">(Q28/100)*$C$26</f>
        <v>0</v>
      </c>
      <c r="R29" s="293"/>
      <c r="S29" s="293">
        <f t="shared" ref="S29" si="110">(S28/100)*$C$26</f>
        <v>0</v>
      </c>
      <c r="T29" s="293"/>
      <c r="U29" s="289">
        <f t="shared" ref="U29" si="111">(U28/100)*$C$26</f>
        <v>0</v>
      </c>
      <c r="V29" s="289"/>
      <c r="W29" s="289">
        <f t="shared" ref="W29" si="112">(W28/100)*$C$26</f>
        <v>0</v>
      </c>
      <c r="X29" s="289"/>
    </row>
    <row r="30" spans="1:46" x14ac:dyDescent="0.25">
      <c r="A30" s="165"/>
      <c r="B30" s="165"/>
      <c r="C30" s="166"/>
      <c r="D30" s="166"/>
      <c r="E30" s="166"/>
      <c r="F30" s="166"/>
      <c r="G30" s="167"/>
      <c r="H30" s="167"/>
      <c r="I30" s="168"/>
    </row>
    <row r="31" spans="1:46" x14ac:dyDescent="0.25">
      <c r="A31" s="169" t="str">
        <f>Global!C68</f>
        <v>Maravilha (SC), 13 de SETEMBRO de 2016.</v>
      </c>
      <c r="B31" s="166"/>
      <c r="C31" s="166"/>
      <c r="D31" s="166"/>
      <c r="E31" s="166"/>
      <c r="F31" s="162"/>
    </row>
    <row r="32" spans="1:46" x14ac:dyDescent="0.25">
      <c r="A32" s="169"/>
      <c r="B32" s="169"/>
      <c r="C32" s="169"/>
      <c r="D32" s="169"/>
      <c r="E32" s="169"/>
      <c r="G32" s="170"/>
      <c r="H32" s="170"/>
      <c r="I32" s="170"/>
      <c r="J32" s="170"/>
      <c r="K32" s="170"/>
      <c r="L32" s="170"/>
      <c r="M32" s="170"/>
      <c r="N32" s="170"/>
    </row>
    <row r="33" spans="1:14" x14ac:dyDescent="0.25">
      <c r="A33" s="169"/>
      <c r="B33" s="169"/>
      <c r="C33" s="169"/>
      <c r="D33" s="169"/>
      <c r="E33" s="171"/>
      <c r="F33" s="171"/>
      <c r="G33" s="265" t="s">
        <v>99</v>
      </c>
      <c r="H33" s="265"/>
      <c r="I33" s="265"/>
      <c r="J33" s="265"/>
      <c r="K33" s="172"/>
      <c r="L33" s="172"/>
      <c r="M33" s="172"/>
      <c r="N33" s="172"/>
    </row>
    <row r="34" spans="1:14" x14ac:dyDescent="0.25">
      <c r="A34" s="169"/>
      <c r="B34" s="169"/>
      <c r="C34" s="169"/>
      <c r="D34" s="169"/>
      <c r="E34" s="169"/>
      <c r="G34" s="266" t="s">
        <v>100</v>
      </c>
      <c r="H34" s="266"/>
      <c r="I34" s="266"/>
      <c r="J34" s="266"/>
      <c r="K34" s="173"/>
      <c r="L34" s="173"/>
      <c r="M34" s="173"/>
      <c r="N34" s="173"/>
    </row>
    <row r="35" spans="1:14" x14ac:dyDescent="0.25">
      <c r="A35" s="169"/>
      <c r="B35" s="169"/>
      <c r="C35" s="169"/>
      <c r="D35" s="169"/>
      <c r="E35" s="169"/>
      <c r="G35" s="263" t="s">
        <v>101</v>
      </c>
      <c r="H35" s="263"/>
      <c r="I35" s="263"/>
      <c r="J35" s="263"/>
      <c r="K35" s="173"/>
      <c r="L35" s="173"/>
      <c r="M35" s="173"/>
      <c r="N35" s="173"/>
    </row>
    <row r="36" spans="1:14" x14ac:dyDescent="0.25">
      <c r="G36" s="263" t="s">
        <v>115</v>
      </c>
      <c r="H36" s="263"/>
      <c r="I36" s="263"/>
      <c r="J36" s="263"/>
      <c r="K36" s="173"/>
      <c r="L36" s="173"/>
      <c r="M36" s="173"/>
    </row>
  </sheetData>
  <mergeCells count="77">
    <mergeCell ref="G36:J36"/>
    <mergeCell ref="A1:L1"/>
    <mergeCell ref="A29:B29"/>
    <mergeCell ref="C29:D29"/>
    <mergeCell ref="E29:F29"/>
    <mergeCell ref="G29:H29"/>
    <mergeCell ref="I29:J29"/>
    <mergeCell ref="K28:L28"/>
    <mergeCell ref="A28:B28"/>
    <mergeCell ref="C28:D28"/>
    <mergeCell ref="E28:F28"/>
    <mergeCell ref="G28:H28"/>
    <mergeCell ref="I28:J28"/>
    <mergeCell ref="K29:L29"/>
    <mergeCell ref="A27:B27"/>
    <mergeCell ref="C27:D27"/>
    <mergeCell ref="M29:N29"/>
    <mergeCell ref="G33:J33"/>
    <mergeCell ref="G34:J34"/>
    <mergeCell ref="G35:J35"/>
    <mergeCell ref="O26:P26"/>
    <mergeCell ref="O29:P29"/>
    <mergeCell ref="M28:N28"/>
    <mergeCell ref="O28:P28"/>
    <mergeCell ref="K27:L27"/>
    <mergeCell ref="M27:N27"/>
    <mergeCell ref="O27:P27"/>
    <mergeCell ref="W27:X27"/>
    <mergeCell ref="S27:T27"/>
    <mergeCell ref="U27:V27"/>
    <mergeCell ref="Q29:R29"/>
    <mergeCell ref="S29:T29"/>
    <mergeCell ref="Q28:R28"/>
    <mergeCell ref="Q27:R27"/>
    <mergeCell ref="U29:V29"/>
    <mergeCell ref="W29:X29"/>
    <mergeCell ref="S28:T28"/>
    <mergeCell ref="U28:V28"/>
    <mergeCell ref="W28:X28"/>
    <mergeCell ref="E27:F27"/>
    <mergeCell ref="G27:H27"/>
    <mergeCell ref="I27:J27"/>
    <mergeCell ref="AM9:AN9"/>
    <mergeCell ref="AO9:AP9"/>
    <mergeCell ref="I9:J9"/>
    <mergeCell ref="K9:L9"/>
    <mergeCell ref="M9:N9"/>
    <mergeCell ref="O9:P9"/>
    <mergeCell ref="Q9:R9"/>
    <mergeCell ref="S9:T9"/>
    <mergeCell ref="U9:V9"/>
    <mergeCell ref="Q26:R26"/>
    <mergeCell ref="S26:T26"/>
    <mergeCell ref="U26:V26"/>
    <mergeCell ref="W26:X26"/>
    <mergeCell ref="AQ9:AR9"/>
    <mergeCell ref="AS9:AT9"/>
    <mergeCell ref="A26:B26"/>
    <mergeCell ref="E26:F26"/>
    <mergeCell ref="G26:H26"/>
    <mergeCell ref="I26:J26"/>
    <mergeCell ref="K26:L26"/>
    <mergeCell ref="M26:N26"/>
    <mergeCell ref="AA9:AB9"/>
    <mergeCell ref="AC9:AD9"/>
    <mergeCell ref="AE9:AF9"/>
    <mergeCell ref="AG9:AH9"/>
    <mergeCell ref="AI9:AJ9"/>
    <mergeCell ref="AK9:AL9"/>
    <mergeCell ref="W9:X9"/>
    <mergeCell ref="A8:A10"/>
    <mergeCell ref="B8:B10"/>
    <mergeCell ref="C8:C10"/>
    <mergeCell ref="D8:D10"/>
    <mergeCell ref="E9:F9"/>
    <mergeCell ref="G9:H9"/>
    <mergeCell ref="E8:L8"/>
  </mergeCells>
  <conditionalFormatting sqref="E26 D11:D24 H11:H24 J11:J24 L11:L24 N11:N24 P11:P24 R11:R24 T11:T24 V11:V24 X11:X24 F11:F24">
    <cfRule type="cellIs" dxfId="25" priority="26" operator="greaterThan">
      <formula>0</formula>
    </cfRule>
  </conditionalFormatting>
  <conditionalFormatting sqref="AT26">
    <cfRule type="cellIs" dxfId="24" priority="25" operator="greaterThan">
      <formula>0</formula>
    </cfRule>
  </conditionalFormatting>
  <conditionalFormatting sqref="AA26:AS26">
    <cfRule type="cellIs" dxfId="23" priority="24" operator="greaterThan">
      <formula>0</formula>
    </cfRule>
  </conditionalFormatting>
  <conditionalFormatting sqref="AA27:AT27">
    <cfRule type="cellIs" dxfId="22" priority="23" operator="greaterThan">
      <formula>0</formula>
    </cfRule>
  </conditionalFormatting>
  <conditionalFormatting sqref="I26 K26 M26 O26 Q26 S26 U26 W26">
    <cfRule type="cellIs" dxfId="21" priority="22" operator="greaterThan">
      <formula>0</formula>
    </cfRule>
  </conditionalFormatting>
  <conditionalFormatting sqref="U27 W27">
    <cfRule type="cellIs" dxfId="20" priority="21" operator="greaterThan">
      <formula>0</formula>
    </cfRule>
  </conditionalFormatting>
  <conditionalFormatting sqref="E27">
    <cfRule type="cellIs" dxfId="19" priority="20" operator="greaterThan">
      <formula>0</formula>
    </cfRule>
  </conditionalFormatting>
  <conditionalFormatting sqref="G26">
    <cfRule type="cellIs" dxfId="18" priority="19" operator="greaterThan">
      <formula>0</formula>
    </cfRule>
  </conditionalFormatting>
  <conditionalFormatting sqref="E28">
    <cfRule type="cellIs" dxfId="17" priority="18" operator="greaterThan">
      <formula>0</formula>
    </cfRule>
  </conditionalFormatting>
  <conditionalFormatting sqref="G28">
    <cfRule type="cellIs" dxfId="16" priority="17" operator="greaterThan">
      <formula>0</formula>
    </cfRule>
  </conditionalFormatting>
  <conditionalFormatting sqref="I28 K28 M28 O28 Q28 S28 U28 W28">
    <cfRule type="cellIs" dxfId="15" priority="16" operator="greaterThan">
      <formula>0</formula>
    </cfRule>
  </conditionalFormatting>
  <conditionalFormatting sqref="E29 U29 W29">
    <cfRule type="cellIs" dxfId="14" priority="15" operator="greaterThan">
      <formula>0</formula>
    </cfRule>
  </conditionalFormatting>
  <conditionalFormatting sqref="S29">
    <cfRule type="cellIs" dxfId="13" priority="14" operator="greaterThan">
      <formula>0</formula>
    </cfRule>
  </conditionalFormatting>
  <conditionalFormatting sqref="Q29">
    <cfRule type="cellIs" dxfId="12" priority="13" operator="greaterThan">
      <formula>0</formula>
    </cfRule>
  </conditionalFormatting>
  <conditionalFormatting sqref="O29">
    <cfRule type="cellIs" dxfId="11" priority="12" operator="greaterThan">
      <formula>0</formula>
    </cfRule>
  </conditionalFormatting>
  <conditionalFormatting sqref="M29">
    <cfRule type="cellIs" dxfId="10" priority="11" operator="greaterThan">
      <formula>0</formula>
    </cfRule>
  </conditionalFormatting>
  <conditionalFormatting sqref="K29">
    <cfRule type="cellIs" dxfId="9" priority="10" operator="greaterThan">
      <formula>0</formula>
    </cfRule>
  </conditionalFormatting>
  <conditionalFormatting sqref="I29">
    <cfRule type="cellIs" dxfId="8" priority="9" operator="greaterThan">
      <formula>0</formula>
    </cfRule>
  </conditionalFormatting>
  <conditionalFormatting sqref="G29">
    <cfRule type="cellIs" dxfId="7" priority="8" operator="greaterThan">
      <formula>0</formula>
    </cfRule>
  </conditionalFormatting>
  <conditionalFormatting sqref="G27">
    <cfRule type="cellIs" dxfId="6" priority="7" operator="greaterThan">
      <formula>0</formula>
    </cfRule>
  </conditionalFormatting>
  <conditionalFormatting sqref="I27">
    <cfRule type="cellIs" dxfId="5" priority="6" operator="greaterThan">
      <formula>0</formula>
    </cfRule>
  </conditionalFormatting>
  <conditionalFormatting sqref="K27">
    <cfRule type="cellIs" dxfId="4" priority="5" operator="greaterThan">
      <formula>0</formula>
    </cfRule>
  </conditionalFormatting>
  <conditionalFormatting sqref="M27">
    <cfRule type="cellIs" dxfId="3" priority="4" operator="greaterThan">
      <formula>0</formula>
    </cfRule>
  </conditionalFormatting>
  <conditionalFormatting sqref="O27">
    <cfRule type="cellIs" dxfId="2" priority="3" operator="greaterThan">
      <formula>0</formula>
    </cfRule>
  </conditionalFormatting>
  <conditionalFormatting sqref="Q27">
    <cfRule type="cellIs" dxfId="1" priority="2" operator="greaterThan">
      <formula>0</formula>
    </cfRule>
  </conditionalFormatting>
  <conditionalFormatting sqref="S27">
    <cfRule type="cellIs" dxfId="0" priority="1" operator="greaterThan">
      <formula>0</formula>
    </cfRule>
  </conditionalFormatting>
  <pageMargins left="0.78740157480314965" right="2.1653543307086616" top="0.78740157480314965" bottom="0.59055118110236227" header="0" footer="0"/>
  <pageSetup scale="92" orientation="landscape" r:id="rId1"/>
  <headerFooter alignWithMargins="0"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topLeftCell="A61" zoomScale="80" zoomScaleNormal="80" workbookViewId="0">
      <selection activeCell="E15" sqref="E15"/>
    </sheetView>
  </sheetViews>
  <sheetFormatPr defaultRowHeight="12.75" x14ac:dyDescent="0.2"/>
  <cols>
    <col min="2" max="2" width="8" customWidth="1"/>
    <col min="3" max="3" width="16.7109375" customWidth="1"/>
    <col min="4" max="4" width="10.7109375" style="1" customWidth="1"/>
    <col min="5" max="5" width="63.7109375" customWidth="1"/>
    <col min="6" max="6" width="10.7109375" style="41" customWidth="1"/>
    <col min="7" max="7" width="7.85546875" style="91" customWidth="1"/>
    <col min="8" max="8" width="14.7109375" style="1" customWidth="1"/>
    <col min="9" max="9" width="12.7109375" style="68" customWidth="1"/>
    <col min="10" max="10" width="14.85546875" style="41" bestFit="1" customWidth="1"/>
    <col min="11" max="11" width="12.7109375" style="1" customWidth="1"/>
    <col min="12" max="12" width="11.5703125" style="1" bestFit="1" customWidth="1"/>
    <col min="258" max="258" width="7" customWidth="1"/>
    <col min="259" max="259" width="16.7109375" customWidth="1"/>
    <col min="260" max="260" width="10.7109375" customWidth="1"/>
    <col min="261" max="261" width="63.7109375" customWidth="1"/>
    <col min="262" max="262" width="10.7109375" customWidth="1"/>
    <col min="263" max="263" width="6.7109375" customWidth="1"/>
    <col min="264" max="264" width="14.7109375" customWidth="1"/>
    <col min="265" max="265" width="12.7109375" customWidth="1"/>
    <col min="266" max="266" width="13.7109375" customWidth="1"/>
    <col min="267" max="267" width="12.7109375" customWidth="1"/>
    <col min="268" max="268" width="11.5703125" bestFit="1" customWidth="1"/>
    <col min="514" max="514" width="7" customWidth="1"/>
    <col min="515" max="515" width="16.7109375" customWidth="1"/>
    <col min="516" max="516" width="10.7109375" customWidth="1"/>
    <col min="517" max="517" width="63.7109375" customWidth="1"/>
    <col min="518" max="518" width="10.7109375" customWidth="1"/>
    <col min="519" max="519" width="6.7109375" customWidth="1"/>
    <col min="520" max="520" width="14.7109375" customWidth="1"/>
    <col min="521" max="521" width="12.7109375" customWidth="1"/>
    <col min="522" max="522" width="13.7109375" customWidth="1"/>
    <col min="523" max="523" width="12.7109375" customWidth="1"/>
    <col min="524" max="524" width="11.5703125" bestFit="1" customWidth="1"/>
    <col min="770" max="770" width="7" customWidth="1"/>
    <col min="771" max="771" width="16.7109375" customWidth="1"/>
    <col min="772" max="772" width="10.7109375" customWidth="1"/>
    <col min="773" max="773" width="63.7109375" customWidth="1"/>
    <col min="774" max="774" width="10.7109375" customWidth="1"/>
    <col min="775" max="775" width="6.7109375" customWidth="1"/>
    <col min="776" max="776" width="14.7109375" customWidth="1"/>
    <col min="777" max="777" width="12.7109375" customWidth="1"/>
    <col min="778" max="778" width="13.7109375" customWidth="1"/>
    <col min="779" max="779" width="12.7109375" customWidth="1"/>
    <col min="780" max="780" width="11.5703125" bestFit="1" customWidth="1"/>
    <col min="1026" max="1026" width="7" customWidth="1"/>
    <col min="1027" max="1027" width="16.7109375" customWidth="1"/>
    <col min="1028" max="1028" width="10.7109375" customWidth="1"/>
    <col min="1029" max="1029" width="63.7109375" customWidth="1"/>
    <col min="1030" max="1030" width="10.7109375" customWidth="1"/>
    <col min="1031" max="1031" width="6.7109375" customWidth="1"/>
    <col min="1032" max="1032" width="14.7109375" customWidth="1"/>
    <col min="1033" max="1033" width="12.7109375" customWidth="1"/>
    <col min="1034" max="1034" width="13.7109375" customWidth="1"/>
    <col min="1035" max="1035" width="12.7109375" customWidth="1"/>
    <col min="1036" max="1036" width="11.5703125" bestFit="1" customWidth="1"/>
    <col min="1282" max="1282" width="7" customWidth="1"/>
    <col min="1283" max="1283" width="16.7109375" customWidth="1"/>
    <col min="1284" max="1284" width="10.7109375" customWidth="1"/>
    <col min="1285" max="1285" width="63.7109375" customWidth="1"/>
    <col min="1286" max="1286" width="10.7109375" customWidth="1"/>
    <col min="1287" max="1287" width="6.7109375" customWidth="1"/>
    <col min="1288" max="1288" width="14.7109375" customWidth="1"/>
    <col min="1289" max="1289" width="12.7109375" customWidth="1"/>
    <col min="1290" max="1290" width="13.7109375" customWidth="1"/>
    <col min="1291" max="1291" width="12.7109375" customWidth="1"/>
    <col min="1292" max="1292" width="11.5703125" bestFit="1" customWidth="1"/>
    <col min="1538" max="1538" width="7" customWidth="1"/>
    <col min="1539" max="1539" width="16.7109375" customWidth="1"/>
    <col min="1540" max="1540" width="10.7109375" customWidth="1"/>
    <col min="1541" max="1541" width="63.7109375" customWidth="1"/>
    <col min="1542" max="1542" width="10.7109375" customWidth="1"/>
    <col min="1543" max="1543" width="6.7109375" customWidth="1"/>
    <col min="1544" max="1544" width="14.7109375" customWidth="1"/>
    <col min="1545" max="1545" width="12.7109375" customWidth="1"/>
    <col min="1546" max="1546" width="13.7109375" customWidth="1"/>
    <col min="1547" max="1547" width="12.7109375" customWidth="1"/>
    <col min="1548" max="1548" width="11.5703125" bestFit="1" customWidth="1"/>
    <col min="1794" max="1794" width="7" customWidth="1"/>
    <col min="1795" max="1795" width="16.7109375" customWidth="1"/>
    <col min="1796" max="1796" width="10.7109375" customWidth="1"/>
    <col min="1797" max="1797" width="63.7109375" customWidth="1"/>
    <col min="1798" max="1798" width="10.7109375" customWidth="1"/>
    <col min="1799" max="1799" width="6.7109375" customWidth="1"/>
    <col min="1800" max="1800" width="14.7109375" customWidth="1"/>
    <col min="1801" max="1801" width="12.7109375" customWidth="1"/>
    <col min="1802" max="1802" width="13.7109375" customWidth="1"/>
    <col min="1803" max="1803" width="12.7109375" customWidth="1"/>
    <col min="1804" max="1804" width="11.5703125" bestFit="1" customWidth="1"/>
    <col min="2050" max="2050" width="7" customWidth="1"/>
    <col min="2051" max="2051" width="16.7109375" customWidth="1"/>
    <col min="2052" max="2052" width="10.7109375" customWidth="1"/>
    <col min="2053" max="2053" width="63.7109375" customWidth="1"/>
    <col min="2054" max="2054" width="10.7109375" customWidth="1"/>
    <col min="2055" max="2055" width="6.7109375" customWidth="1"/>
    <col min="2056" max="2056" width="14.7109375" customWidth="1"/>
    <col min="2057" max="2057" width="12.7109375" customWidth="1"/>
    <col min="2058" max="2058" width="13.7109375" customWidth="1"/>
    <col min="2059" max="2059" width="12.7109375" customWidth="1"/>
    <col min="2060" max="2060" width="11.5703125" bestFit="1" customWidth="1"/>
    <col min="2306" max="2306" width="7" customWidth="1"/>
    <col min="2307" max="2307" width="16.7109375" customWidth="1"/>
    <col min="2308" max="2308" width="10.7109375" customWidth="1"/>
    <col min="2309" max="2309" width="63.7109375" customWidth="1"/>
    <col min="2310" max="2310" width="10.7109375" customWidth="1"/>
    <col min="2311" max="2311" width="6.7109375" customWidth="1"/>
    <col min="2312" max="2312" width="14.7109375" customWidth="1"/>
    <col min="2313" max="2313" width="12.7109375" customWidth="1"/>
    <col min="2314" max="2314" width="13.7109375" customWidth="1"/>
    <col min="2315" max="2315" width="12.7109375" customWidth="1"/>
    <col min="2316" max="2316" width="11.5703125" bestFit="1" customWidth="1"/>
    <col min="2562" max="2562" width="7" customWidth="1"/>
    <col min="2563" max="2563" width="16.7109375" customWidth="1"/>
    <col min="2564" max="2564" width="10.7109375" customWidth="1"/>
    <col min="2565" max="2565" width="63.7109375" customWidth="1"/>
    <col min="2566" max="2566" width="10.7109375" customWidth="1"/>
    <col min="2567" max="2567" width="6.7109375" customWidth="1"/>
    <col min="2568" max="2568" width="14.7109375" customWidth="1"/>
    <col min="2569" max="2569" width="12.7109375" customWidth="1"/>
    <col min="2570" max="2570" width="13.7109375" customWidth="1"/>
    <col min="2571" max="2571" width="12.7109375" customWidth="1"/>
    <col min="2572" max="2572" width="11.5703125" bestFit="1" customWidth="1"/>
    <col min="2818" max="2818" width="7" customWidth="1"/>
    <col min="2819" max="2819" width="16.7109375" customWidth="1"/>
    <col min="2820" max="2820" width="10.7109375" customWidth="1"/>
    <col min="2821" max="2821" width="63.7109375" customWidth="1"/>
    <col min="2822" max="2822" width="10.7109375" customWidth="1"/>
    <col min="2823" max="2823" width="6.7109375" customWidth="1"/>
    <col min="2824" max="2824" width="14.7109375" customWidth="1"/>
    <col min="2825" max="2825" width="12.7109375" customWidth="1"/>
    <col min="2826" max="2826" width="13.7109375" customWidth="1"/>
    <col min="2827" max="2827" width="12.7109375" customWidth="1"/>
    <col min="2828" max="2828" width="11.5703125" bestFit="1" customWidth="1"/>
    <col min="3074" max="3074" width="7" customWidth="1"/>
    <col min="3075" max="3075" width="16.7109375" customWidth="1"/>
    <col min="3076" max="3076" width="10.7109375" customWidth="1"/>
    <col min="3077" max="3077" width="63.7109375" customWidth="1"/>
    <col min="3078" max="3078" width="10.7109375" customWidth="1"/>
    <col min="3079" max="3079" width="6.7109375" customWidth="1"/>
    <col min="3080" max="3080" width="14.7109375" customWidth="1"/>
    <col min="3081" max="3081" width="12.7109375" customWidth="1"/>
    <col min="3082" max="3082" width="13.7109375" customWidth="1"/>
    <col min="3083" max="3083" width="12.7109375" customWidth="1"/>
    <col min="3084" max="3084" width="11.5703125" bestFit="1" customWidth="1"/>
    <col min="3330" max="3330" width="7" customWidth="1"/>
    <col min="3331" max="3331" width="16.7109375" customWidth="1"/>
    <col min="3332" max="3332" width="10.7109375" customWidth="1"/>
    <col min="3333" max="3333" width="63.7109375" customWidth="1"/>
    <col min="3334" max="3334" width="10.7109375" customWidth="1"/>
    <col min="3335" max="3335" width="6.7109375" customWidth="1"/>
    <col min="3336" max="3336" width="14.7109375" customWidth="1"/>
    <col min="3337" max="3337" width="12.7109375" customWidth="1"/>
    <col min="3338" max="3338" width="13.7109375" customWidth="1"/>
    <col min="3339" max="3339" width="12.7109375" customWidth="1"/>
    <col min="3340" max="3340" width="11.5703125" bestFit="1" customWidth="1"/>
    <col min="3586" max="3586" width="7" customWidth="1"/>
    <col min="3587" max="3587" width="16.7109375" customWidth="1"/>
    <col min="3588" max="3588" width="10.7109375" customWidth="1"/>
    <col min="3589" max="3589" width="63.7109375" customWidth="1"/>
    <col min="3590" max="3590" width="10.7109375" customWidth="1"/>
    <col min="3591" max="3591" width="6.7109375" customWidth="1"/>
    <col min="3592" max="3592" width="14.7109375" customWidth="1"/>
    <col min="3593" max="3593" width="12.7109375" customWidth="1"/>
    <col min="3594" max="3594" width="13.7109375" customWidth="1"/>
    <col min="3595" max="3595" width="12.7109375" customWidth="1"/>
    <col min="3596" max="3596" width="11.5703125" bestFit="1" customWidth="1"/>
    <col min="3842" max="3842" width="7" customWidth="1"/>
    <col min="3843" max="3843" width="16.7109375" customWidth="1"/>
    <col min="3844" max="3844" width="10.7109375" customWidth="1"/>
    <col min="3845" max="3845" width="63.7109375" customWidth="1"/>
    <col min="3846" max="3846" width="10.7109375" customWidth="1"/>
    <col min="3847" max="3847" width="6.7109375" customWidth="1"/>
    <col min="3848" max="3848" width="14.7109375" customWidth="1"/>
    <col min="3849" max="3849" width="12.7109375" customWidth="1"/>
    <col min="3850" max="3850" width="13.7109375" customWidth="1"/>
    <col min="3851" max="3851" width="12.7109375" customWidth="1"/>
    <col min="3852" max="3852" width="11.5703125" bestFit="1" customWidth="1"/>
    <col min="4098" max="4098" width="7" customWidth="1"/>
    <col min="4099" max="4099" width="16.7109375" customWidth="1"/>
    <col min="4100" max="4100" width="10.7109375" customWidth="1"/>
    <col min="4101" max="4101" width="63.7109375" customWidth="1"/>
    <col min="4102" max="4102" width="10.7109375" customWidth="1"/>
    <col min="4103" max="4103" width="6.7109375" customWidth="1"/>
    <col min="4104" max="4104" width="14.7109375" customWidth="1"/>
    <col min="4105" max="4105" width="12.7109375" customWidth="1"/>
    <col min="4106" max="4106" width="13.7109375" customWidth="1"/>
    <col min="4107" max="4107" width="12.7109375" customWidth="1"/>
    <col min="4108" max="4108" width="11.5703125" bestFit="1" customWidth="1"/>
    <col min="4354" max="4354" width="7" customWidth="1"/>
    <col min="4355" max="4355" width="16.7109375" customWidth="1"/>
    <col min="4356" max="4356" width="10.7109375" customWidth="1"/>
    <col min="4357" max="4357" width="63.7109375" customWidth="1"/>
    <col min="4358" max="4358" width="10.7109375" customWidth="1"/>
    <col min="4359" max="4359" width="6.7109375" customWidth="1"/>
    <col min="4360" max="4360" width="14.7109375" customWidth="1"/>
    <col min="4361" max="4361" width="12.7109375" customWidth="1"/>
    <col min="4362" max="4362" width="13.7109375" customWidth="1"/>
    <col min="4363" max="4363" width="12.7109375" customWidth="1"/>
    <col min="4364" max="4364" width="11.5703125" bestFit="1" customWidth="1"/>
    <col min="4610" max="4610" width="7" customWidth="1"/>
    <col min="4611" max="4611" width="16.7109375" customWidth="1"/>
    <col min="4612" max="4612" width="10.7109375" customWidth="1"/>
    <col min="4613" max="4613" width="63.7109375" customWidth="1"/>
    <col min="4614" max="4614" width="10.7109375" customWidth="1"/>
    <col min="4615" max="4615" width="6.7109375" customWidth="1"/>
    <col min="4616" max="4616" width="14.7109375" customWidth="1"/>
    <col min="4617" max="4617" width="12.7109375" customWidth="1"/>
    <col min="4618" max="4618" width="13.7109375" customWidth="1"/>
    <col min="4619" max="4619" width="12.7109375" customWidth="1"/>
    <col min="4620" max="4620" width="11.5703125" bestFit="1" customWidth="1"/>
    <col min="4866" max="4866" width="7" customWidth="1"/>
    <col min="4867" max="4867" width="16.7109375" customWidth="1"/>
    <col min="4868" max="4868" width="10.7109375" customWidth="1"/>
    <col min="4869" max="4869" width="63.7109375" customWidth="1"/>
    <col min="4870" max="4870" width="10.7109375" customWidth="1"/>
    <col min="4871" max="4871" width="6.7109375" customWidth="1"/>
    <col min="4872" max="4872" width="14.7109375" customWidth="1"/>
    <col min="4873" max="4873" width="12.7109375" customWidth="1"/>
    <col min="4874" max="4874" width="13.7109375" customWidth="1"/>
    <col min="4875" max="4875" width="12.7109375" customWidth="1"/>
    <col min="4876" max="4876" width="11.5703125" bestFit="1" customWidth="1"/>
    <col min="5122" max="5122" width="7" customWidth="1"/>
    <col min="5123" max="5123" width="16.7109375" customWidth="1"/>
    <col min="5124" max="5124" width="10.7109375" customWidth="1"/>
    <col min="5125" max="5125" width="63.7109375" customWidth="1"/>
    <col min="5126" max="5126" width="10.7109375" customWidth="1"/>
    <col min="5127" max="5127" width="6.7109375" customWidth="1"/>
    <col min="5128" max="5128" width="14.7109375" customWidth="1"/>
    <col min="5129" max="5129" width="12.7109375" customWidth="1"/>
    <col min="5130" max="5130" width="13.7109375" customWidth="1"/>
    <col min="5131" max="5131" width="12.7109375" customWidth="1"/>
    <col min="5132" max="5132" width="11.5703125" bestFit="1" customWidth="1"/>
    <col min="5378" max="5378" width="7" customWidth="1"/>
    <col min="5379" max="5379" width="16.7109375" customWidth="1"/>
    <col min="5380" max="5380" width="10.7109375" customWidth="1"/>
    <col min="5381" max="5381" width="63.7109375" customWidth="1"/>
    <col min="5382" max="5382" width="10.7109375" customWidth="1"/>
    <col min="5383" max="5383" width="6.7109375" customWidth="1"/>
    <col min="5384" max="5384" width="14.7109375" customWidth="1"/>
    <col min="5385" max="5385" width="12.7109375" customWidth="1"/>
    <col min="5386" max="5386" width="13.7109375" customWidth="1"/>
    <col min="5387" max="5387" width="12.7109375" customWidth="1"/>
    <col min="5388" max="5388" width="11.5703125" bestFit="1" customWidth="1"/>
    <col min="5634" max="5634" width="7" customWidth="1"/>
    <col min="5635" max="5635" width="16.7109375" customWidth="1"/>
    <col min="5636" max="5636" width="10.7109375" customWidth="1"/>
    <col min="5637" max="5637" width="63.7109375" customWidth="1"/>
    <col min="5638" max="5638" width="10.7109375" customWidth="1"/>
    <col min="5639" max="5639" width="6.7109375" customWidth="1"/>
    <col min="5640" max="5640" width="14.7109375" customWidth="1"/>
    <col min="5641" max="5641" width="12.7109375" customWidth="1"/>
    <col min="5642" max="5642" width="13.7109375" customWidth="1"/>
    <col min="5643" max="5643" width="12.7109375" customWidth="1"/>
    <col min="5644" max="5644" width="11.5703125" bestFit="1" customWidth="1"/>
    <col min="5890" max="5890" width="7" customWidth="1"/>
    <col min="5891" max="5891" width="16.7109375" customWidth="1"/>
    <col min="5892" max="5892" width="10.7109375" customWidth="1"/>
    <col min="5893" max="5893" width="63.7109375" customWidth="1"/>
    <col min="5894" max="5894" width="10.7109375" customWidth="1"/>
    <col min="5895" max="5895" width="6.7109375" customWidth="1"/>
    <col min="5896" max="5896" width="14.7109375" customWidth="1"/>
    <col min="5897" max="5897" width="12.7109375" customWidth="1"/>
    <col min="5898" max="5898" width="13.7109375" customWidth="1"/>
    <col min="5899" max="5899" width="12.7109375" customWidth="1"/>
    <col min="5900" max="5900" width="11.5703125" bestFit="1" customWidth="1"/>
    <col min="6146" max="6146" width="7" customWidth="1"/>
    <col min="6147" max="6147" width="16.7109375" customWidth="1"/>
    <col min="6148" max="6148" width="10.7109375" customWidth="1"/>
    <col min="6149" max="6149" width="63.7109375" customWidth="1"/>
    <col min="6150" max="6150" width="10.7109375" customWidth="1"/>
    <col min="6151" max="6151" width="6.7109375" customWidth="1"/>
    <col min="6152" max="6152" width="14.7109375" customWidth="1"/>
    <col min="6153" max="6153" width="12.7109375" customWidth="1"/>
    <col min="6154" max="6154" width="13.7109375" customWidth="1"/>
    <col min="6155" max="6155" width="12.7109375" customWidth="1"/>
    <col min="6156" max="6156" width="11.5703125" bestFit="1" customWidth="1"/>
    <col min="6402" max="6402" width="7" customWidth="1"/>
    <col min="6403" max="6403" width="16.7109375" customWidth="1"/>
    <col min="6404" max="6404" width="10.7109375" customWidth="1"/>
    <col min="6405" max="6405" width="63.7109375" customWidth="1"/>
    <col min="6406" max="6406" width="10.7109375" customWidth="1"/>
    <col min="6407" max="6407" width="6.7109375" customWidth="1"/>
    <col min="6408" max="6408" width="14.7109375" customWidth="1"/>
    <col min="6409" max="6409" width="12.7109375" customWidth="1"/>
    <col min="6410" max="6410" width="13.7109375" customWidth="1"/>
    <col min="6411" max="6411" width="12.7109375" customWidth="1"/>
    <col min="6412" max="6412" width="11.5703125" bestFit="1" customWidth="1"/>
    <col min="6658" max="6658" width="7" customWidth="1"/>
    <col min="6659" max="6659" width="16.7109375" customWidth="1"/>
    <col min="6660" max="6660" width="10.7109375" customWidth="1"/>
    <col min="6661" max="6661" width="63.7109375" customWidth="1"/>
    <col min="6662" max="6662" width="10.7109375" customWidth="1"/>
    <col min="6663" max="6663" width="6.7109375" customWidth="1"/>
    <col min="6664" max="6664" width="14.7109375" customWidth="1"/>
    <col min="6665" max="6665" width="12.7109375" customWidth="1"/>
    <col min="6666" max="6666" width="13.7109375" customWidth="1"/>
    <col min="6667" max="6667" width="12.7109375" customWidth="1"/>
    <col min="6668" max="6668" width="11.5703125" bestFit="1" customWidth="1"/>
    <col min="6914" max="6914" width="7" customWidth="1"/>
    <col min="6915" max="6915" width="16.7109375" customWidth="1"/>
    <col min="6916" max="6916" width="10.7109375" customWidth="1"/>
    <col min="6917" max="6917" width="63.7109375" customWidth="1"/>
    <col min="6918" max="6918" width="10.7109375" customWidth="1"/>
    <col min="6919" max="6919" width="6.7109375" customWidth="1"/>
    <col min="6920" max="6920" width="14.7109375" customWidth="1"/>
    <col min="6921" max="6921" width="12.7109375" customWidth="1"/>
    <col min="6922" max="6922" width="13.7109375" customWidth="1"/>
    <col min="6923" max="6923" width="12.7109375" customWidth="1"/>
    <col min="6924" max="6924" width="11.5703125" bestFit="1" customWidth="1"/>
    <col min="7170" max="7170" width="7" customWidth="1"/>
    <col min="7171" max="7171" width="16.7109375" customWidth="1"/>
    <col min="7172" max="7172" width="10.7109375" customWidth="1"/>
    <col min="7173" max="7173" width="63.7109375" customWidth="1"/>
    <col min="7174" max="7174" width="10.7109375" customWidth="1"/>
    <col min="7175" max="7175" width="6.7109375" customWidth="1"/>
    <col min="7176" max="7176" width="14.7109375" customWidth="1"/>
    <col min="7177" max="7177" width="12.7109375" customWidth="1"/>
    <col min="7178" max="7178" width="13.7109375" customWidth="1"/>
    <col min="7179" max="7179" width="12.7109375" customWidth="1"/>
    <col min="7180" max="7180" width="11.5703125" bestFit="1" customWidth="1"/>
    <col min="7426" max="7426" width="7" customWidth="1"/>
    <col min="7427" max="7427" width="16.7109375" customWidth="1"/>
    <col min="7428" max="7428" width="10.7109375" customWidth="1"/>
    <col min="7429" max="7429" width="63.7109375" customWidth="1"/>
    <col min="7430" max="7430" width="10.7109375" customWidth="1"/>
    <col min="7431" max="7431" width="6.7109375" customWidth="1"/>
    <col min="7432" max="7432" width="14.7109375" customWidth="1"/>
    <col min="7433" max="7433" width="12.7109375" customWidth="1"/>
    <col min="7434" max="7434" width="13.7109375" customWidth="1"/>
    <col min="7435" max="7435" width="12.7109375" customWidth="1"/>
    <col min="7436" max="7436" width="11.5703125" bestFit="1" customWidth="1"/>
    <col min="7682" max="7682" width="7" customWidth="1"/>
    <col min="7683" max="7683" width="16.7109375" customWidth="1"/>
    <col min="7684" max="7684" width="10.7109375" customWidth="1"/>
    <col min="7685" max="7685" width="63.7109375" customWidth="1"/>
    <col min="7686" max="7686" width="10.7109375" customWidth="1"/>
    <col min="7687" max="7687" width="6.7109375" customWidth="1"/>
    <col min="7688" max="7688" width="14.7109375" customWidth="1"/>
    <col min="7689" max="7689" width="12.7109375" customWidth="1"/>
    <col min="7690" max="7690" width="13.7109375" customWidth="1"/>
    <col min="7691" max="7691" width="12.7109375" customWidth="1"/>
    <col min="7692" max="7692" width="11.5703125" bestFit="1" customWidth="1"/>
    <col min="7938" max="7938" width="7" customWidth="1"/>
    <col min="7939" max="7939" width="16.7109375" customWidth="1"/>
    <col min="7940" max="7940" width="10.7109375" customWidth="1"/>
    <col min="7941" max="7941" width="63.7109375" customWidth="1"/>
    <col min="7942" max="7942" width="10.7109375" customWidth="1"/>
    <col min="7943" max="7943" width="6.7109375" customWidth="1"/>
    <col min="7944" max="7944" width="14.7109375" customWidth="1"/>
    <col min="7945" max="7945" width="12.7109375" customWidth="1"/>
    <col min="7946" max="7946" width="13.7109375" customWidth="1"/>
    <col min="7947" max="7947" width="12.7109375" customWidth="1"/>
    <col min="7948" max="7948" width="11.5703125" bestFit="1" customWidth="1"/>
    <col min="8194" max="8194" width="7" customWidth="1"/>
    <col min="8195" max="8195" width="16.7109375" customWidth="1"/>
    <col min="8196" max="8196" width="10.7109375" customWidth="1"/>
    <col min="8197" max="8197" width="63.7109375" customWidth="1"/>
    <col min="8198" max="8198" width="10.7109375" customWidth="1"/>
    <col min="8199" max="8199" width="6.7109375" customWidth="1"/>
    <col min="8200" max="8200" width="14.7109375" customWidth="1"/>
    <col min="8201" max="8201" width="12.7109375" customWidth="1"/>
    <col min="8202" max="8202" width="13.7109375" customWidth="1"/>
    <col min="8203" max="8203" width="12.7109375" customWidth="1"/>
    <col min="8204" max="8204" width="11.5703125" bestFit="1" customWidth="1"/>
    <col min="8450" max="8450" width="7" customWidth="1"/>
    <col min="8451" max="8451" width="16.7109375" customWidth="1"/>
    <col min="8452" max="8452" width="10.7109375" customWidth="1"/>
    <col min="8453" max="8453" width="63.7109375" customWidth="1"/>
    <col min="8454" max="8454" width="10.7109375" customWidth="1"/>
    <col min="8455" max="8455" width="6.7109375" customWidth="1"/>
    <col min="8456" max="8456" width="14.7109375" customWidth="1"/>
    <col min="8457" max="8457" width="12.7109375" customWidth="1"/>
    <col min="8458" max="8458" width="13.7109375" customWidth="1"/>
    <col min="8459" max="8459" width="12.7109375" customWidth="1"/>
    <col min="8460" max="8460" width="11.5703125" bestFit="1" customWidth="1"/>
    <col min="8706" max="8706" width="7" customWidth="1"/>
    <col min="8707" max="8707" width="16.7109375" customWidth="1"/>
    <col min="8708" max="8708" width="10.7109375" customWidth="1"/>
    <col min="8709" max="8709" width="63.7109375" customWidth="1"/>
    <col min="8710" max="8710" width="10.7109375" customWidth="1"/>
    <col min="8711" max="8711" width="6.7109375" customWidth="1"/>
    <col min="8712" max="8712" width="14.7109375" customWidth="1"/>
    <col min="8713" max="8713" width="12.7109375" customWidth="1"/>
    <col min="8714" max="8714" width="13.7109375" customWidth="1"/>
    <col min="8715" max="8715" width="12.7109375" customWidth="1"/>
    <col min="8716" max="8716" width="11.5703125" bestFit="1" customWidth="1"/>
    <col min="8962" max="8962" width="7" customWidth="1"/>
    <col min="8963" max="8963" width="16.7109375" customWidth="1"/>
    <col min="8964" max="8964" width="10.7109375" customWidth="1"/>
    <col min="8965" max="8965" width="63.7109375" customWidth="1"/>
    <col min="8966" max="8966" width="10.7109375" customWidth="1"/>
    <col min="8967" max="8967" width="6.7109375" customWidth="1"/>
    <col min="8968" max="8968" width="14.7109375" customWidth="1"/>
    <col min="8969" max="8969" width="12.7109375" customWidth="1"/>
    <col min="8970" max="8970" width="13.7109375" customWidth="1"/>
    <col min="8971" max="8971" width="12.7109375" customWidth="1"/>
    <col min="8972" max="8972" width="11.5703125" bestFit="1" customWidth="1"/>
    <col min="9218" max="9218" width="7" customWidth="1"/>
    <col min="9219" max="9219" width="16.7109375" customWidth="1"/>
    <col min="9220" max="9220" width="10.7109375" customWidth="1"/>
    <col min="9221" max="9221" width="63.7109375" customWidth="1"/>
    <col min="9222" max="9222" width="10.7109375" customWidth="1"/>
    <col min="9223" max="9223" width="6.7109375" customWidth="1"/>
    <col min="9224" max="9224" width="14.7109375" customWidth="1"/>
    <col min="9225" max="9225" width="12.7109375" customWidth="1"/>
    <col min="9226" max="9226" width="13.7109375" customWidth="1"/>
    <col min="9227" max="9227" width="12.7109375" customWidth="1"/>
    <col min="9228" max="9228" width="11.5703125" bestFit="1" customWidth="1"/>
    <col min="9474" max="9474" width="7" customWidth="1"/>
    <col min="9475" max="9475" width="16.7109375" customWidth="1"/>
    <col min="9476" max="9476" width="10.7109375" customWidth="1"/>
    <col min="9477" max="9477" width="63.7109375" customWidth="1"/>
    <col min="9478" max="9478" width="10.7109375" customWidth="1"/>
    <col min="9479" max="9479" width="6.7109375" customWidth="1"/>
    <col min="9480" max="9480" width="14.7109375" customWidth="1"/>
    <col min="9481" max="9481" width="12.7109375" customWidth="1"/>
    <col min="9482" max="9482" width="13.7109375" customWidth="1"/>
    <col min="9483" max="9483" width="12.7109375" customWidth="1"/>
    <col min="9484" max="9484" width="11.5703125" bestFit="1" customWidth="1"/>
    <col min="9730" max="9730" width="7" customWidth="1"/>
    <col min="9731" max="9731" width="16.7109375" customWidth="1"/>
    <col min="9732" max="9732" width="10.7109375" customWidth="1"/>
    <col min="9733" max="9733" width="63.7109375" customWidth="1"/>
    <col min="9734" max="9734" width="10.7109375" customWidth="1"/>
    <col min="9735" max="9735" width="6.7109375" customWidth="1"/>
    <col min="9736" max="9736" width="14.7109375" customWidth="1"/>
    <col min="9737" max="9737" width="12.7109375" customWidth="1"/>
    <col min="9738" max="9738" width="13.7109375" customWidth="1"/>
    <col min="9739" max="9739" width="12.7109375" customWidth="1"/>
    <col min="9740" max="9740" width="11.5703125" bestFit="1" customWidth="1"/>
    <col min="9986" max="9986" width="7" customWidth="1"/>
    <col min="9987" max="9987" width="16.7109375" customWidth="1"/>
    <col min="9988" max="9988" width="10.7109375" customWidth="1"/>
    <col min="9989" max="9989" width="63.7109375" customWidth="1"/>
    <col min="9990" max="9990" width="10.7109375" customWidth="1"/>
    <col min="9991" max="9991" width="6.7109375" customWidth="1"/>
    <col min="9992" max="9992" width="14.7109375" customWidth="1"/>
    <col min="9993" max="9993" width="12.7109375" customWidth="1"/>
    <col min="9994" max="9994" width="13.7109375" customWidth="1"/>
    <col min="9995" max="9995" width="12.7109375" customWidth="1"/>
    <col min="9996" max="9996" width="11.5703125" bestFit="1" customWidth="1"/>
    <col min="10242" max="10242" width="7" customWidth="1"/>
    <col min="10243" max="10243" width="16.7109375" customWidth="1"/>
    <col min="10244" max="10244" width="10.7109375" customWidth="1"/>
    <col min="10245" max="10245" width="63.7109375" customWidth="1"/>
    <col min="10246" max="10246" width="10.7109375" customWidth="1"/>
    <col min="10247" max="10247" width="6.7109375" customWidth="1"/>
    <col min="10248" max="10248" width="14.7109375" customWidth="1"/>
    <col min="10249" max="10249" width="12.7109375" customWidth="1"/>
    <col min="10250" max="10250" width="13.7109375" customWidth="1"/>
    <col min="10251" max="10251" width="12.7109375" customWidth="1"/>
    <col min="10252" max="10252" width="11.5703125" bestFit="1" customWidth="1"/>
    <col min="10498" max="10498" width="7" customWidth="1"/>
    <col min="10499" max="10499" width="16.7109375" customWidth="1"/>
    <col min="10500" max="10500" width="10.7109375" customWidth="1"/>
    <col min="10501" max="10501" width="63.7109375" customWidth="1"/>
    <col min="10502" max="10502" width="10.7109375" customWidth="1"/>
    <col min="10503" max="10503" width="6.7109375" customWidth="1"/>
    <col min="10504" max="10504" width="14.7109375" customWidth="1"/>
    <col min="10505" max="10505" width="12.7109375" customWidth="1"/>
    <col min="10506" max="10506" width="13.7109375" customWidth="1"/>
    <col min="10507" max="10507" width="12.7109375" customWidth="1"/>
    <col min="10508" max="10508" width="11.5703125" bestFit="1" customWidth="1"/>
    <col min="10754" max="10754" width="7" customWidth="1"/>
    <col min="10755" max="10755" width="16.7109375" customWidth="1"/>
    <col min="10756" max="10756" width="10.7109375" customWidth="1"/>
    <col min="10757" max="10757" width="63.7109375" customWidth="1"/>
    <col min="10758" max="10758" width="10.7109375" customWidth="1"/>
    <col min="10759" max="10759" width="6.7109375" customWidth="1"/>
    <col min="10760" max="10760" width="14.7109375" customWidth="1"/>
    <col min="10761" max="10761" width="12.7109375" customWidth="1"/>
    <col min="10762" max="10762" width="13.7109375" customWidth="1"/>
    <col min="10763" max="10763" width="12.7109375" customWidth="1"/>
    <col min="10764" max="10764" width="11.5703125" bestFit="1" customWidth="1"/>
    <col min="11010" max="11010" width="7" customWidth="1"/>
    <col min="11011" max="11011" width="16.7109375" customWidth="1"/>
    <col min="11012" max="11012" width="10.7109375" customWidth="1"/>
    <col min="11013" max="11013" width="63.7109375" customWidth="1"/>
    <col min="11014" max="11014" width="10.7109375" customWidth="1"/>
    <col min="11015" max="11015" width="6.7109375" customWidth="1"/>
    <col min="11016" max="11016" width="14.7109375" customWidth="1"/>
    <col min="11017" max="11017" width="12.7109375" customWidth="1"/>
    <col min="11018" max="11018" width="13.7109375" customWidth="1"/>
    <col min="11019" max="11019" width="12.7109375" customWidth="1"/>
    <col min="11020" max="11020" width="11.5703125" bestFit="1" customWidth="1"/>
    <col min="11266" max="11266" width="7" customWidth="1"/>
    <col min="11267" max="11267" width="16.7109375" customWidth="1"/>
    <col min="11268" max="11268" width="10.7109375" customWidth="1"/>
    <col min="11269" max="11269" width="63.7109375" customWidth="1"/>
    <col min="11270" max="11270" width="10.7109375" customWidth="1"/>
    <col min="11271" max="11271" width="6.7109375" customWidth="1"/>
    <col min="11272" max="11272" width="14.7109375" customWidth="1"/>
    <col min="11273" max="11273" width="12.7109375" customWidth="1"/>
    <col min="11274" max="11274" width="13.7109375" customWidth="1"/>
    <col min="11275" max="11275" width="12.7109375" customWidth="1"/>
    <col min="11276" max="11276" width="11.5703125" bestFit="1" customWidth="1"/>
    <col min="11522" max="11522" width="7" customWidth="1"/>
    <col min="11523" max="11523" width="16.7109375" customWidth="1"/>
    <col min="11524" max="11524" width="10.7109375" customWidth="1"/>
    <col min="11525" max="11525" width="63.7109375" customWidth="1"/>
    <col min="11526" max="11526" width="10.7109375" customWidth="1"/>
    <col min="11527" max="11527" width="6.7109375" customWidth="1"/>
    <col min="11528" max="11528" width="14.7109375" customWidth="1"/>
    <col min="11529" max="11529" width="12.7109375" customWidth="1"/>
    <col min="11530" max="11530" width="13.7109375" customWidth="1"/>
    <col min="11531" max="11531" width="12.7109375" customWidth="1"/>
    <col min="11532" max="11532" width="11.5703125" bestFit="1" customWidth="1"/>
    <col min="11778" max="11778" width="7" customWidth="1"/>
    <col min="11779" max="11779" width="16.7109375" customWidth="1"/>
    <col min="11780" max="11780" width="10.7109375" customWidth="1"/>
    <col min="11781" max="11781" width="63.7109375" customWidth="1"/>
    <col min="11782" max="11782" width="10.7109375" customWidth="1"/>
    <col min="11783" max="11783" width="6.7109375" customWidth="1"/>
    <col min="11784" max="11784" width="14.7109375" customWidth="1"/>
    <col min="11785" max="11785" width="12.7109375" customWidth="1"/>
    <col min="11786" max="11786" width="13.7109375" customWidth="1"/>
    <col min="11787" max="11787" width="12.7109375" customWidth="1"/>
    <col min="11788" max="11788" width="11.5703125" bestFit="1" customWidth="1"/>
    <col min="12034" max="12034" width="7" customWidth="1"/>
    <col min="12035" max="12035" width="16.7109375" customWidth="1"/>
    <col min="12036" max="12036" width="10.7109375" customWidth="1"/>
    <col min="12037" max="12037" width="63.7109375" customWidth="1"/>
    <col min="12038" max="12038" width="10.7109375" customWidth="1"/>
    <col min="12039" max="12039" width="6.7109375" customWidth="1"/>
    <col min="12040" max="12040" width="14.7109375" customWidth="1"/>
    <col min="12041" max="12041" width="12.7109375" customWidth="1"/>
    <col min="12042" max="12042" width="13.7109375" customWidth="1"/>
    <col min="12043" max="12043" width="12.7109375" customWidth="1"/>
    <col min="12044" max="12044" width="11.5703125" bestFit="1" customWidth="1"/>
    <col min="12290" max="12290" width="7" customWidth="1"/>
    <col min="12291" max="12291" width="16.7109375" customWidth="1"/>
    <col min="12292" max="12292" width="10.7109375" customWidth="1"/>
    <col min="12293" max="12293" width="63.7109375" customWidth="1"/>
    <col min="12294" max="12294" width="10.7109375" customWidth="1"/>
    <col min="12295" max="12295" width="6.7109375" customWidth="1"/>
    <col min="12296" max="12296" width="14.7109375" customWidth="1"/>
    <col min="12297" max="12297" width="12.7109375" customWidth="1"/>
    <col min="12298" max="12298" width="13.7109375" customWidth="1"/>
    <col min="12299" max="12299" width="12.7109375" customWidth="1"/>
    <col min="12300" max="12300" width="11.5703125" bestFit="1" customWidth="1"/>
    <col min="12546" max="12546" width="7" customWidth="1"/>
    <col min="12547" max="12547" width="16.7109375" customWidth="1"/>
    <col min="12548" max="12548" width="10.7109375" customWidth="1"/>
    <col min="12549" max="12549" width="63.7109375" customWidth="1"/>
    <col min="12550" max="12550" width="10.7109375" customWidth="1"/>
    <col min="12551" max="12551" width="6.7109375" customWidth="1"/>
    <col min="12552" max="12552" width="14.7109375" customWidth="1"/>
    <col min="12553" max="12553" width="12.7109375" customWidth="1"/>
    <col min="12554" max="12554" width="13.7109375" customWidth="1"/>
    <col min="12555" max="12555" width="12.7109375" customWidth="1"/>
    <col min="12556" max="12556" width="11.5703125" bestFit="1" customWidth="1"/>
    <col min="12802" max="12802" width="7" customWidth="1"/>
    <col min="12803" max="12803" width="16.7109375" customWidth="1"/>
    <col min="12804" max="12804" width="10.7109375" customWidth="1"/>
    <col min="12805" max="12805" width="63.7109375" customWidth="1"/>
    <col min="12806" max="12806" width="10.7109375" customWidth="1"/>
    <col min="12807" max="12807" width="6.7109375" customWidth="1"/>
    <col min="12808" max="12808" width="14.7109375" customWidth="1"/>
    <col min="12809" max="12809" width="12.7109375" customWidth="1"/>
    <col min="12810" max="12810" width="13.7109375" customWidth="1"/>
    <col min="12811" max="12811" width="12.7109375" customWidth="1"/>
    <col min="12812" max="12812" width="11.5703125" bestFit="1" customWidth="1"/>
    <col min="13058" max="13058" width="7" customWidth="1"/>
    <col min="13059" max="13059" width="16.7109375" customWidth="1"/>
    <col min="13060" max="13060" width="10.7109375" customWidth="1"/>
    <col min="13061" max="13061" width="63.7109375" customWidth="1"/>
    <col min="13062" max="13062" width="10.7109375" customWidth="1"/>
    <col min="13063" max="13063" width="6.7109375" customWidth="1"/>
    <col min="13064" max="13064" width="14.7109375" customWidth="1"/>
    <col min="13065" max="13065" width="12.7109375" customWidth="1"/>
    <col min="13066" max="13066" width="13.7109375" customWidth="1"/>
    <col min="13067" max="13067" width="12.7109375" customWidth="1"/>
    <col min="13068" max="13068" width="11.5703125" bestFit="1" customWidth="1"/>
    <col min="13314" max="13314" width="7" customWidth="1"/>
    <col min="13315" max="13315" width="16.7109375" customWidth="1"/>
    <col min="13316" max="13316" width="10.7109375" customWidth="1"/>
    <col min="13317" max="13317" width="63.7109375" customWidth="1"/>
    <col min="13318" max="13318" width="10.7109375" customWidth="1"/>
    <col min="13319" max="13319" width="6.7109375" customWidth="1"/>
    <col min="13320" max="13320" width="14.7109375" customWidth="1"/>
    <col min="13321" max="13321" width="12.7109375" customWidth="1"/>
    <col min="13322" max="13322" width="13.7109375" customWidth="1"/>
    <col min="13323" max="13323" width="12.7109375" customWidth="1"/>
    <col min="13324" max="13324" width="11.5703125" bestFit="1" customWidth="1"/>
    <col min="13570" max="13570" width="7" customWidth="1"/>
    <col min="13571" max="13571" width="16.7109375" customWidth="1"/>
    <col min="13572" max="13572" width="10.7109375" customWidth="1"/>
    <col min="13573" max="13573" width="63.7109375" customWidth="1"/>
    <col min="13574" max="13574" width="10.7109375" customWidth="1"/>
    <col min="13575" max="13575" width="6.7109375" customWidth="1"/>
    <col min="13576" max="13576" width="14.7109375" customWidth="1"/>
    <col min="13577" max="13577" width="12.7109375" customWidth="1"/>
    <col min="13578" max="13578" width="13.7109375" customWidth="1"/>
    <col min="13579" max="13579" width="12.7109375" customWidth="1"/>
    <col min="13580" max="13580" width="11.5703125" bestFit="1" customWidth="1"/>
    <col min="13826" max="13826" width="7" customWidth="1"/>
    <col min="13827" max="13827" width="16.7109375" customWidth="1"/>
    <col min="13828" max="13828" width="10.7109375" customWidth="1"/>
    <col min="13829" max="13829" width="63.7109375" customWidth="1"/>
    <col min="13830" max="13830" width="10.7109375" customWidth="1"/>
    <col min="13831" max="13831" width="6.7109375" customWidth="1"/>
    <col min="13832" max="13832" width="14.7109375" customWidth="1"/>
    <col min="13833" max="13833" width="12.7109375" customWidth="1"/>
    <col min="13834" max="13834" width="13.7109375" customWidth="1"/>
    <col min="13835" max="13835" width="12.7109375" customWidth="1"/>
    <col min="13836" max="13836" width="11.5703125" bestFit="1" customWidth="1"/>
    <col min="14082" max="14082" width="7" customWidth="1"/>
    <col min="14083" max="14083" width="16.7109375" customWidth="1"/>
    <col min="14084" max="14084" width="10.7109375" customWidth="1"/>
    <col min="14085" max="14085" width="63.7109375" customWidth="1"/>
    <col min="14086" max="14086" width="10.7109375" customWidth="1"/>
    <col min="14087" max="14087" width="6.7109375" customWidth="1"/>
    <col min="14088" max="14088" width="14.7109375" customWidth="1"/>
    <col min="14089" max="14089" width="12.7109375" customWidth="1"/>
    <col min="14090" max="14090" width="13.7109375" customWidth="1"/>
    <col min="14091" max="14091" width="12.7109375" customWidth="1"/>
    <col min="14092" max="14092" width="11.5703125" bestFit="1" customWidth="1"/>
    <col min="14338" max="14338" width="7" customWidth="1"/>
    <col min="14339" max="14339" width="16.7109375" customWidth="1"/>
    <col min="14340" max="14340" width="10.7109375" customWidth="1"/>
    <col min="14341" max="14341" width="63.7109375" customWidth="1"/>
    <col min="14342" max="14342" width="10.7109375" customWidth="1"/>
    <col min="14343" max="14343" width="6.7109375" customWidth="1"/>
    <col min="14344" max="14344" width="14.7109375" customWidth="1"/>
    <col min="14345" max="14345" width="12.7109375" customWidth="1"/>
    <col min="14346" max="14346" width="13.7109375" customWidth="1"/>
    <col min="14347" max="14347" width="12.7109375" customWidth="1"/>
    <col min="14348" max="14348" width="11.5703125" bestFit="1" customWidth="1"/>
    <col min="14594" max="14594" width="7" customWidth="1"/>
    <col min="14595" max="14595" width="16.7109375" customWidth="1"/>
    <col min="14596" max="14596" width="10.7109375" customWidth="1"/>
    <col min="14597" max="14597" width="63.7109375" customWidth="1"/>
    <col min="14598" max="14598" width="10.7109375" customWidth="1"/>
    <col min="14599" max="14599" width="6.7109375" customWidth="1"/>
    <col min="14600" max="14600" width="14.7109375" customWidth="1"/>
    <col min="14601" max="14601" width="12.7109375" customWidth="1"/>
    <col min="14602" max="14602" width="13.7109375" customWidth="1"/>
    <col min="14603" max="14603" width="12.7109375" customWidth="1"/>
    <col min="14604" max="14604" width="11.5703125" bestFit="1" customWidth="1"/>
    <col min="14850" max="14850" width="7" customWidth="1"/>
    <col min="14851" max="14851" width="16.7109375" customWidth="1"/>
    <col min="14852" max="14852" width="10.7109375" customWidth="1"/>
    <col min="14853" max="14853" width="63.7109375" customWidth="1"/>
    <col min="14854" max="14854" width="10.7109375" customWidth="1"/>
    <col min="14855" max="14855" width="6.7109375" customWidth="1"/>
    <col min="14856" max="14856" width="14.7109375" customWidth="1"/>
    <col min="14857" max="14857" width="12.7109375" customWidth="1"/>
    <col min="14858" max="14858" width="13.7109375" customWidth="1"/>
    <col min="14859" max="14859" width="12.7109375" customWidth="1"/>
    <col min="14860" max="14860" width="11.5703125" bestFit="1" customWidth="1"/>
    <col min="15106" max="15106" width="7" customWidth="1"/>
    <col min="15107" max="15107" width="16.7109375" customWidth="1"/>
    <col min="15108" max="15108" width="10.7109375" customWidth="1"/>
    <col min="15109" max="15109" width="63.7109375" customWidth="1"/>
    <col min="15110" max="15110" width="10.7109375" customWidth="1"/>
    <col min="15111" max="15111" width="6.7109375" customWidth="1"/>
    <col min="15112" max="15112" width="14.7109375" customWidth="1"/>
    <col min="15113" max="15113" width="12.7109375" customWidth="1"/>
    <col min="15114" max="15114" width="13.7109375" customWidth="1"/>
    <col min="15115" max="15115" width="12.7109375" customWidth="1"/>
    <col min="15116" max="15116" width="11.5703125" bestFit="1" customWidth="1"/>
    <col min="15362" max="15362" width="7" customWidth="1"/>
    <col min="15363" max="15363" width="16.7109375" customWidth="1"/>
    <col min="15364" max="15364" width="10.7109375" customWidth="1"/>
    <col min="15365" max="15365" width="63.7109375" customWidth="1"/>
    <col min="15366" max="15366" width="10.7109375" customWidth="1"/>
    <col min="15367" max="15367" width="6.7109375" customWidth="1"/>
    <col min="15368" max="15368" width="14.7109375" customWidth="1"/>
    <col min="15369" max="15369" width="12.7109375" customWidth="1"/>
    <col min="15370" max="15370" width="13.7109375" customWidth="1"/>
    <col min="15371" max="15371" width="12.7109375" customWidth="1"/>
    <col min="15372" max="15372" width="11.5703125" bestFit="1" customWidth="1"/>
    <col min="15618" max="15618" width="7" customWidth="1"/>
    <col min="15619" max="15619" width="16.7109375" customWidth="1"/>
    <col min="15620" max="15620" width="10.7109375" customWidth="1"/>
    <col min="15621" max="15621" width="63.7109375" customWidth="1"/>
    <col min="15622" max="15622" width="10.7109375" customWidth="1"/>
    <col min="15623" max="15623" width="6.7109375" customWidth="1"/>
    <col min="15624" max="15624" width="14.7109375" customWidth="1"/>
    <col min="15625" max="15625" width="12.7109375" customWidth="1"/>
    <col min="15626" max="15626" width="13.7109375" customWidth="1"/>
    <col min="15627" max="15627" width="12.7109375" customWidth="1"/>
    <col min="15628" max="15628" width="11.5703125" bestFit="1" customWidth="1"/>
    <col min="15874" max="15874" width="7" customWidth="1"/>
    <col min="15875" max="15875" width="16.7109375" customWidth="1"/>
    <col min="15876" max="15876" width="10.7109375" customWidth="1"/>
    <col min="15877" max="15877" width="63.7109375" customWidth="1"/>
    <col min="15878" max="15878" width="10.7109375" customWidth="1"/>
    <col min="15879" max="15879" width="6.7109375" customWidth="1"/>
    <col min="15880" max="15880" width="14.7109375" customWidth="1"/>
    <col min="15881" max="15881" width="12.7109375" customWidth="1"/>
    <col min="15882" max="15882" width="13.7109375" customWidth="1"/>
    <col min="15883" max="15883" width="12.7109375" customWidth="1"/>
    <col min="15884" max="15884" width="11.5703125" bestFit="1" customWidth="1"/>
    <col min="16130" max="16130" width="7" customWidth="1"/>
    <col min="16131" max="16131" width="16.7109375" customWidth="1"/>
    <col min="16132" max="16132" width="10.7109375" customWidth="1"/>
    <col min="16133" max="16133" width="63.7109375" customWidth="1"/>
    <col min="16134" max="16134" width="10.7109375" customWidth="1"/>
    <col min="16135" max="16135" width="6.7109375" customWidth="1"/>
    <col min="16136" max="16136" width="14.7109375" customWidth="1"/>
    <col min="16137" max="16137" width="12.7109375" customWidth="1"/>
    <col min="16138" max="16138" width="13.7109375" customWidth="1"/>
    <col min="16139" max="16139" width="12.7109375" customWidth="1"/>
    <col min="16140" max="16140" width="11.5703125" bestFit="1" customWidth="1"/>
  </cols>
  <sheetData>
    <row r="1" spans="1:20" ht="42.75" customHeight="1" x14ac:dyDescent="0.2">
      <c r="B1" s="264" t="s">
        <v>27</v>
      </c>
      <c r="C1" s="264"/>
      <c r="D1" s="264"/>
      <c r="E1" s="264"/>
      <c r="F1" s="264"/>
      <c r="G1" s="264"/>
      <c r="H1" s="264"/>
      <c r="I1" s="264"/>
      <c r="J1" s="264"/>
      <c r="K1" s="215"/>
      <c r="L1" s="215"/>
      <c r="M1" s="181"/>
      <c r="N1" s="181"/>
      <c r="O1" s="181"/>
      <c r="P1" s="181"/>
      <c r="Q1" s="181"/>
      <c r="R1" s="181"/>
      <c r="S1" s="181"/>
      <c r="T1" s="181"/>
    </row>
    <row r="2" spans="1:20" s="1" customFormat="1" ht="16.5" x14ac:dyDescent="0.35">
      <c r="A2"/>
      <c r="B2" s="98" t="s">
        <v>179</v>
      </c>
      <c r="C2" s="3"/>
      <c r="D2" s="4"/>
      <c r="E2" s="5"/>
      <c r="F2" s="6"/>
      <c r="G2" s="70"/>
      <c r="H2" s="11"/>
      <c r="I2" s="7"/>
      <c r="J2" s="8"/>
      <c r="K2" s="4"/>
    </row>
    <row r="3" spans="1:20" s="1" customFormat="1" ht="16.5" x14ac:dyDescent="0.35">
      <c r="A3"/>
      <c r="B3" s="3" t="s">
        <v>180</v>
      </c>
      <c r="C3" s="3"/>
      <c r="D3" s="4"/>
      <c r="E3" s="5"/>
      <c r="F3" s="6"/>
      <c r="G3" s="70"/>
      <c r="H3" s="11"/>
      <c r="I3" s="10"/>
      <c r="J3" s="9"/>
      <c r="K3" s="4"/>
    </row>
    <row r="4" spans="1:20" s="1" customFormat="1" ht="16.5" x14ac:dyDescent="0.35">
      <c r="A4"/>
      <c r="B4" s="3" t="s">
        <v>58</v>
      </c>
      <c r="C4" s="3"/>
      <c r="D4" s="4"/>
      <c r="E4" s="5"/>
      <c r="F4" s="6"/>
      <c r="G4" s="70"/>
      <c r="H4" s="11"/>
      <c r="I4" s="10"/>
      <c r="J4" s="9"/>
      <c r="K4" s="4"/>
    </row>
    <row r="5" spans="1:20" s="1" customFormat="1" ht="16.5" x14ac:dyDescent="0.35">
      <c r="A5"/>
      <c r="B5" s="3" t="s">
        <v>198</v>
      </c>
      <c r="C5" s="3"/>
      <c r="D5" s="4"/>
      <c r="E5" s="5"/>
      <c r="F5" s="6"/>
      <c r="G5" s="70"/>
      <c r="H5" s="11"/>
      <c r="I5" s="7"/>
      <c r="J5" s="9"/>
      <c r="K5" s="4"/>
    </row>
    <row r="6" spans="1:20" s="1" customFormat="1" ht="16.5" x14ac:dyDescent="0.35">
      <c r="A6"/>
      <c r="B6" s="3" t="s">
        <v>199</v>
      </c>
      <c r="C6" s="3"/>
      <c r="D6" s="4"/>
      <c r="E6" s="5"/>
      <c r="F6" s="6"/>
      <c r="G6" s="70"/>
      <c r="H6" s="11"/>
      <c r="I6" s="7" t="s">
        <v>1</v>
      </c>
      <c r="J6" s="9"/>
      <c r="K6" s="4"/>
    </row>
    <row r="7" spans="1:20" s="1" customFormat="1" ht="17.25" thickBot="1" x14ac:dyDescent="0.4">
      <c r="A7"/>
      <c r="B7" s="3"/>
      <c r="C7" s="3"/>
      <c r="D7" s="4"/>
      <c r="E7" s="5"/>
      <c r="F7" s="6"/>
      <c r="G7" s="70"/>
      <c r="H7" s="11"/>
      <c r="I7" s="7"/>
      <c r="J7" s="9"/>
      <c r="K7" s="4"/>
      <c r="M7"/>
    </row>
    <row r="8" spans="1:20" s="1" customFormat="1" ht="16.5" x14ac:dyDescent="0.35">
      <c r="A8"/>
      <c r="B8" s="185" t="s">
        <v>2</v>
      </c>
      <c r="C8" s="186" t="s">
        <v>3</v>
      </c>
      <c r="D8" s="187" t="s">
        <v>4</v>
      </c>
      <c r="E8" s="188" t="s">
        <v>5</v>
      </c>
      <c r="F8" s="189" t="s">
        <v>116</v>
      </c>
      <c r="G8" s="190" t="s">
        <v>117</v>
      </c>
      <c r="H8" s="191" t="s">
        <v>118</v>
      </c>
      <c r="I8" s="192" t="s">
        <v>119</v>
      </c>
      <c r="J8" s="193" t="s">
        <v>120</v>
      </c>
      <c r="K8" s="184"/>
      <c r="L8" s="184"/>
      <c r="M8" s="181"/>
      <c r="N8" s="180"/>
      <c r="O8" s="180"/>
      <c r="P8" s="180"/>
      <c r="Q8" s="180"/>
      <c r="R8" s="180"/>
      <c r="S8" s="180"/>
      <c r="T8" s="180"/>
    </row>
    <row r="9" spans="1:20" s="1" customFormat="1" ht="17.25" thickBot="1" x14ac:dyDescent="0.4">
      <c r="A9"/>
      <c r="B9" s="194"/>
      <c r="C9" s="195" t="s">
        <v>6</v>
      </c>
      <c r="D9" s="196" t="s">
        <v>6</v>
      </c>
      <c r="E9" s="197"/>
      <c r="F9" s="198" t="s">
        <v>0</v>
      </c>
      <c r="G9" s="199" t="s">
        <v>0</v>
      </c>
      <c r="H9" s="200" t="s">
        <v>7</v>
      </c>
      <c r="I9" s="201" t="s">
        <v>7</v>
      </c>
      <c r="J9" s="202" t="s">
        <v>8</v>
      </c>
      <c r="K9" s="4"/>
      <c r="M9"/>
    </row>
    <row r="10" spans="1:20" s="1" customFormat="1" ht="17.25" thickBot="1" x14ac:dyDescent="0.4">
      <c r="A10" s="2"/>
      <c r="B10" s="71">
        <v>1</v>
      </c>
      <c r="C10" s="72"/>
      <c r="D10" s="73"/>
      <c r="E10" s="74" t="s">
        <v>28</v>
      </c>
      <c r="F10" s="12" t="s">
        <v>0</v>
      </c>
      <c r="G10" s="75" t="s">
        <v>0</v>
      </c>
      <c r="H10" s="13" t="s">
        <v>0</v>
      </c>
      <c r="I10" s="12" t="s">
        <v>0</v>
      </c>
      <c r="J10" s="14"/>
      <c r="K10" s="4"/>
      <c r="M10"/>
    </row>
    <row r="11" spans="1:20" s="1" customFormat="1" ht="15" x14ac:dyDescent="0.3">
      <c r="A11"/>
      <c r="B11" s="15" t="s">
        <v>9</v>
      </c>
      <c r="C11" s="16" t="s">
        <v>10</v>
      </c>
      <c r="D11" s="39">
        <v>348.72</v>
      </c>
      <c r="E11" s="17" t="s">
        <v>114</v>
      </c>
      <c r="F11" s="7">
        <v>2.5</v>
      </c>
      <c r="G11" s="18" t="s">
        <v>11</v>
      </c>
      <c r="H11" s="19">
        <f>D11*1.24</f>
        <v>432.4128</v>
      </c>
      <c r="I11" s="7">
        <f>SUM(F11*H11)</f>
        <v>1081.0319999999999</v>
      </c>
      <c r="J11" s="20" t="s">
        <v>0</v>
      </c>
      <c r="K11" s="4"/>
      <c r="M11"/>
    </row>
    <row r="12" spans="1:20" s="1" customFormat="1" ht="17.25" thickBot="1" x14ac:dyDescent="0.4">
      <c r="A12"/>
      <c r="B12" s="21"/>
      <c r="C12" s="22"/>
      <c r="D12" s="23"/>
      <c r="E12" s="24" t="s">
        <v>12</v>
      </c>
      <c r="F12" s="27"/>
      <c r="G12" s="25"/>
      <c r="H12" s="26"/>
      <c r="I12" s="27"/>
      <c r="J12" s="28">
        <f>SUM(I11)</f>
        <v>1081.0319999999999</v>
      </c>
      <c r="K12" s="4"/>
      <c r="M12"/>
    </row>
    <row r="13" spans="1:20" s="1" customFormat="1" ht="17.25" thickBot="1" x14ac:dyDescent="0.4">
      <c r="A13" s="2"/>
      <c r="B13" s="71">
        <v>2</v>
      </c>
      <c r="C13" s="72"/>
      <c r="D13" s="73"/>
      <c r="E13" s="74" t="s">
        <v>59</v>
      </c>
      <c r="F13" s="7"/>
      <c r="G13" s="75"/>
      <c r="H13" s="13"/>
      <c r="I13" s="12"/>
      <c r="J13" s="29"/>
      <c r="K13" s="4"/>
      <c r="M13"/>
    </row>
    <row r="14" spans="1:20" s="1" customFormat="1" ht="15.75" customHeight="1" x14ac:dyDescent="0.35">
      <c r="A14"/>
      <c r="B14" s="35" t="s">
        <v>0</v>
      </c>
      <c r="C14" s="36"/>
      <c r="D14" s="37"/>
      <c r="E14" s="38" t="s">
        <v>50</v>
      </c>
      <c r="F14" s="7"/>
      <c r="G14" s="18"/>
      <c r="H14" s="19" t="s">
        <v>0</v>
      </c>
      <c r="I14" s="7" t="s">
        <v>0</v>
      </c>
      <c r="J14" s="30"/>
      <c r="K14" s="4"/>
      <c r="M14"/>
    </row>
    <row r="15" spans="1:20" s="1" customFormat="1" ht="15" x14ac:dyDescent="0.3">
      <c r="A15"/>
      <c r="B15" s="31" t="s">
        <v>13</v>
      </c>
      <c r="C15" s="32" t="s">
        <v>29</v>
      </c>
      <c r="D15" s="33">
        <v>1.35</v>
      </c>
      <c r="E15" s="34" t="s">
        <v>30</v>
      </c>
      <c r="F15" s="7">
        <v>2446.4</v>
      </c>
      <c r="G15" s="18" t="s">
        <v>11</v>
      </c>
      <c r="H15" s="19">
        <f>D15*1.24</f>
        <v>1.6740000000000002</v>
      </c>
      <c r="I15" s="7">
        <f>SUM(F15*H15)</f>
        <v>4095.2736000000004</v>
      </c>
      <c r="J15" s="30"/>
      <c r="K15" s="4"/>
      <c r="M15"/>
    </row>
    <row r="16" spans="1:20" s="1" customFormat="1" ht="17.25" thickBot="1" x14ac:dyDescent="0.4">
      <c r="A16"/>
      <c r="B16" s="21" t="s">
        <v>0</v>
      </c>
      <c r="C16" s="40"/>
      <c r="D16" s="23"/>
      <c r="E16" s="24" t="s">
        <v>12</v>
      </c>
      <c r="F16" s="27"/>
      <c r="G16" s="25"/>
      <c r="H16" s="26"/>
      <c r="I16" s="27"/>
      <c r="J16" s="76">
        <f>SUM(I15:I15)</f>
        <v>4095.2736000000004</v>
      </c>
      <c r="K16" s="4"/>
      <c r="M16"/>
    </row>
    <row r="17" spans="1:13" s="1" customFormat="1" ht="17.25" thickBot="1" x14ac:dyDescent="0.4">
      <c r="A17" s="2"/>
      <c r="B17" s="71">
        <v>3</v>
      </c>
      <c r="C17" s="72"/>
      <c r="D17" s="73"/>
      <c r="E17" s="74" t="s">
        <v>158</v>
      </c>
      <c r="F17" s="7"/>
      <c r="G17" s="75"/>
      <c r="H17" s="13"/>
      <c r="I17" s="12"/>
      <c r="J17" s="29"/>
      <c r="K17" s="4"/>
      <c r="M17"/>
    </row>
    <row r="18" spans="1:13" s="1" customFormat="1" ht="16.5" x14ac:dyDescent="0.35">
      <c r="A18"/>
      <c r="B18" s="35" t="s">
        <v>0</v>
      </c>
      <c r="C18" s="36"/>
      <c r="D18" s="37"/>
      <c r="E18" s="38" t="s">
        <v>60</v>
      </c>
      <c r="F18" s="7"/>
      <c r="G18" s="18"/>
      <c r="H18" s="19" t="s">
        <v>0</v>
      </c>
      <c r="I18" s="7" t="s">
        <v>0</v>
      </c>
      <c r="J18" s="30"/>
      <c r="K18" s="4"/>
      <c r="M18"/>
    </row>
    <row r="19" spans="1:13" s="1" customFormat="1" ht="30" x14ac:dyDescent="0.3">
      <c r="A19"/>
      <c r="B19" s="116" t="s">
        <v>14</v>
      </c>
      <c r="C19" s="110" t="s">
        <v>45</v>
      </c>
      <c r="D19" s="111">
        <v>218.32</v>
      </c>
      <c r="E19" s="112" t="s">
        <v>46</v>
      </c>
      <c r="F19" s="113">
        <v>7.78</v>
      </c>
      <c r="G19" s="114" t="s">
        <v>47</v>
      </c>
      <c r="H19" s="115">
        <f>D19*1.24</f>
        <v>270.71679999999998</v>
      </c>
      <c r="I19" s="113">
        <f>SUM(F19*H19)</f>
        <v>2106.176704</v>
      </c>
      <c r="J19" s="30"/>
      <c r="K19" s="4"/>
      <c r="M19"/>
    </row>
    <row r="20" spans="1:13" s="1" customFormat="1" ht="15" x14ac:dyDescent="0.3">
      <c r="A20"/>
      <c r="B20" s="15" t="s">
        <v>42</v>
      </c>
      <c r="C20" s="32" t="s">
        <v>48</v>
      </c>
      <c r="D20" s="33">
        <v>0.84</v>
      </c>
      <c r="E20" s="34" t="s">
        <v>49</v>
      </c>
      <c r="F20" s="7">
        <v>183.5</v>
      </c>
      <c r="G20" s="18" t="s">
        <v>41</v>
      </c>
      <c r="H20" s="115">
        <f>D20*1.24</f>
        <v>1.0415999999999999</v>
      </c>
      <c r="I20" s="113">
        <f>SUM(F20*H20)</f>
        <v>191.13359999999997</v>
      </c>
      <c r="J20" s="30"/>
      <c r="K20" s="4"/>
      <c r="M20"/>
    </row>
    <row r="21" spans="1:13" s="1" customFormat="1" ht="17.25" thickBot="1" x14ac:dyDescent="0.4">
      <c r="A21"/>
      <c r="B21" s="21" t="s">
        <v>0</v>
      </c>
      <c r="C21" s="40"/>
      <c r="D21" s="23"/>
      <c r="E21" s="24" t="s">
        <v>12</v>
      </c>
      <c r="F21" s="27"/>
      <c r="G21" s="25"/>
      <c r="H21" s="26"/>
      <c r="I21" s="27"/>
      <c r="J21" s="76">
        <f>SUM(I19:I20)</f>
        <v>2297.3103040000001</v>
      </c>
      <c r="K21" s="4"/>
      <c r="M21"/>
    </row>
    <row r="22" spans="1:13" ht="17.25" thickBot="1" x14ac:dyDescent="0.4">
      <c r="A22" s="2"/>
      <c r="B22" s="71">
        <v>4</v>
      </c>
      <c r="C22" s="72"/>
      <c r="D22" s="73"/>
      <c r="E22" s="74" t="s">
        <v>109</v>
      </c>
      <c r="F22" s="7"/>
      <c r="G22" s="174" t="s">
        <v>0</v>
      </c>
      <c r="H22" s="13" t="s">
        <v>0</v>
      </c>
      <c r="I22" s="12" t="s">
        <v>0</v>
      </c>
      <c r="J22" s="29" t="s">
        <v>0</v>
      </c>
      <c r="K22" s="4"/>
    </row>
    <row r="23" spans="1:13" ht="16.5" x14ac:dyDescent="0.35">
      <c r="B23" s="175"/>
      <c r="C23" s="176"/>
      <c r="D23" s="177"/>
      <c r="E23" s="38" t="s">
        <v>110</v>
      </c>
      <c r="F23" s="7"/>
      <c r="G23" s="18" t="s">
        <v>0</v>
      </c>
      <c r="H23" s="19" t="s">
        <v>0</v>
      </c>
      <c r="I23" s="7" t="s">
        <v>0</v>
      </c>
      <c r="J23" s="30"/>
      <c r="K23" s="4"/>
    </row>
    <row r="24" spans="1:13" ht="15" x14ac:dyDescent="0.3">
      <c r="B24" s="15" t="s">
        <v>15</v>
      </c>
      <c r="C24" s="178" t="s">
        <v>111</v>
      </c>
      <c r="D24" s="39">
        <v>5.13</v>
      </c>
      <c r="E24" s="17" t="s">
        <v>112</v>
      </c>
      <c r="F24" s="7">
        <v>0</v>
      </c>
      <c r="G24" s="18" t="s">
        <v>113</v>
      </c>
      <c r="H24" s="19">
        <f>D24*1.24</f>
        <v>6.3612000000000002</v>
      </c>
      <c r="I24" s="7">
        <f>SUM(F24*H24)</f>
        <v>0</v>
      </c>
      <c r="J24" s="179"/>
      <c r="K24" s="4"/>
    </row>
    <row r="25" spans="1:13" ht="16.5" x14ac:dyDescent="0.35">
      <c r="B25" s="15" t="s">
        <v>0</v>
      </c>
      <c r="C25" s="17" t="s">
        <v>0</v>
      </c>
      <c r="D25" s="300"/>
      <c r="E25" s="38" t="s">
        <v>185</v>
      </c>
      <c r="F25" s="113"/>
      <c r="G25" s="18"/>
      <c r="H25" s="19"/>
      <c r="I25" s="7"/>
      <c r="J25" s="298"/>
      <c r="K25" s="4"/>
    </row>
    <row r="26" spans="1:13" ht="15" x14ac:dyDescent="0.3">
      <c r="B26" s="15" t="s">
        <v>16</v>
      </c>
      <c r="C26" s="299" t="s">
        <v>186</v>
      </c>
      <c r="D26" s="300">
        <v>92.44</v>
      </c>
      <c r="E26" s="17" t="s">
        <v>187</v>
      </c>
      <c r="F26" s="113">
        <v>0</v>
      </c>
      <c r="G26" s="18" t="s">
        <v>113</v>
      </c>
      <c r="H26" s="19">
        <f>D26*1.24</f>
        <v>114.62559999999999</v>
      </c>
      <c r="I26" s="7">
        <f>SUM(F26*H26)</f>
        <v>0</v>
      </c>
      <c r="J26" s="301"/>
      <c r="K26" s="4"/>
    </row>
    <row r="27" spans="1:13" ht="30" x14ac:dyDescent="0.3">
      <c r="B27" s="116" t="s">
        <v>51</v>
      </c>
      <c r="C27" s="302" t="s">
        <v>188</v>
      </c>
      <c r="D27" s="303">
        <v>25.53</v>
      </c>
      <c r="E27" s="119" t="s">
        <v>189</v>
      </c>
      <c r="F27" s="113">
        <v>0</v>
      </c>
      <c r="G27" s="114" t="s">
        <v>113</v>
      </c>
      <c r="H27" s="115">
        <f>D27*1.24</f>
        <v>31.6572</v>
      </c>
      <c r="I27" s="113">
        <f>SUM(F27*H27)</f>
        <v>0</v>
      </c>
      <c r="J27" s="301"/>
      <c r="K27" s="4"/>
    </row>
    <row r="28" spans="1:13" ht="15" x14ac:dyDescent="0.3">
      <c r="B28" s="15" t="s">
        <v>157</v>
      </c>
      <c r="C28" s="299" t="s">
        <v>190</v>
      </c>
      <c r="D28" s="300">
        <v>5.68</v>
      </c>
      <c r="E28" s="17" t="s">
        <v>191</v>
      </c>
      <c r="F28" s="113">
        <v>0</v>
      </c>
      <c r="G28" s="18" t="s">
        <v>11</v>
      </c>
      <c r="H28" s="19">
        <f>D28*1.24</f>
        <v>7.0431999999999997</v>
      </c>
      <c r="I28" s="7">
        <f>SUM(F28*H28)</f>
        <v>0</v>
      </c>
      <c r="J28" s="179"/>
      <c r="K28" s="4"/>
    </row>
    <row r="29" spans="1:13" ht="17.25" thickBot="1" x14ac:dyDescent="0.4">
      <c r="B29" s="21" t="s">
        <v>0</v>
      </c>
      <c r="C29" s="40"/>
      <c r="D29" s="23"/>
      <c r="E29" s="24" t="s">
        <v>12</v>
      </c>
      <c r="F29" s="27"/>
      <c r="G29" s="25"/>
      <c r="H29" s="26"/>
      <c r="I29" s="27"/>
      <c r="J29" s="81">
        <f>SUM(I24:I28)</f>
        <v>0</v>
      </c>
      <c r="K29" s="4"/>
    </row>
    <row r="30" spans="1:13" ht="17.25" thickBot="1" x14ac:dyDescent="0.4">
      <c r="B30" s="71">
        <v>5</v>
      </c>
      <c r="C30" s="72"/>
      <c r="D30" s="73"/>
      <c r="E30" s="74" t="s">
        <v>150</v>
      </c>
      <c r="F30" s="204"/>
      <c r="G30" s="18"/>
      <c r="H30" s="19"/>
      <c r="I30" s="7"/>
      <c r="J30" s="30"/>
      <c r="K30" s="4"/>
    </row>
    <row r="31" spans="1:13" ht="16.5" x14ac:dyDescent="0.35">
      <c r="B31" s="35" t="s">
        <v>0</v>
      </c>
      <c r="C31" s="36"/>
      <c r="D31" s="177"/>
      <c r="E31" s="38" t="s">
        <v>151</v>
      </c>
      <c r="F31" s="113"/>
      <c r="G31" s="18"/>
      <c r="H31" s="19"/>
      <c r="I31" s="7"/>
      <c r="J31" s="30"/>
      <c r="K31" s="4"/>
    </row>
    <row r="32" spans="1:13" ht="15" x14ac:dyDescent="0.3">
      <c r="B32" s="116" t="s">
        <v>55</v>
      </c>
      <c r="C32" s="212" t="s">
        <v>155</v>
      </c>
      <c r="D32" s="213">
        <v>99.46</v>
      </c>
      <c r="E32" s="119" t="s">
        <v>156</v>
      </c>
      <c r="F32" s="113">
        <v>0</v>
      </c>
      <c r="G32" s="114" t="s">
        <v>113</v>
      </c>
      <c r="H32" s="115">
        <f>D32*1.24</f>
        <v>123.3304</v>
      </c>
      <c r="I32" s="113">
        <f>SUM(F32*H32)</f>
        <v>0</v>
      </c>
      <c r="J32" s="30"/>
      <c r="K32" s="4"/>
    </row>
    <row r="33" spans="1:13" ht="15" x14ac:dyDescent="0.3">
      <c r="B33" s="116" t="s">
        <v>56</v>
      </c>
      <c r="C33" s="205" t="s">
        <v>167</v>
      </c>
      <c r="D33" s="206">
        <v>4.8099999999999996</v>
      </c>
      <c r="E33" s="207" t="s">
        <v>152</v>
      </c>
      <c r="F33" s="113">
        <v>0</v>
      </c>
      <c r="G33" s="114" t="s">
        <v>11</v>
      </c>
      <c r="H33" s="115">
        <f>D33*1.24</f>
        <v>5.9643999999999995</v>
      </c>
      <c r="I33" s="113">
        <f>SUM(F33*H33)</f>
        <v>0</v>
      </c>
      <c r="J33" s="208"/>
      <c r="K33" s="4"/>
    </row>
    <row r="34" spans="1:13" ht="15" x14ac:dyDescent="0.3">
      <c r="B34" s="116" t="s">
        <v>57</v>
      </c>
      <c r="C34" s="209" t="s">
        <v>44</v>
      </c>
      <c r="D34" s="111">
        <v>1.36</v>
      </c>
      <c r="E34" s="112" t="s">
        <v>43</v>
      </c>
      <c r="F34" s="113">
        <v>0</v>
      </c>
      <c r="G34" s="18" t="s">
        <v>11</v>
      </c>
      <c r="H34" s="115">
        <f t="shared" ref="H34:H36" si="0">D34*1.24</f>
        <v>1.6864000000000001</v>
      </c>
      <c r="I34" s="7">
        <f>SUM(F34*H34)</f>
        <v>0</v>
      </c>
      <c r="J34" s="208"/>
      <c r="K34" s="4"/>
    </row>
    <row r="35" spans="1:13" ht="30" x14ac:dyDescent="0.3">
      <c r="B35" s="116" t="s">
        <v>202</v>
      </c>
      <c r="C35" s="210" t="s">
        <v>45</v>
      </c>
      <c r="D35" s="118">
        <v>218.32</v>
      </c>
      <c r="E35" s="119" t="s">
        <v>153</v>
      </c>
      <c r="F35" s="113">
        <v>0</v>
      </c>
      <c r="G35" s="114" t="s">
        <v>154</v>
      </c>
      <c r="H35" s="115">
        <f t="shared" si="0"/>
        <v>270.71679999999998</v>
      </c>
      <c r="I35" s="113">
        <f>SUM(F35*H35)</f>
        <v>0</v>
      </c>
      <c r="J35" s="208"/>
      <c r="K35" s="4"/>
    </row>
    <row r="36" spans="1:13" s="1" customFormat="1" ht="15" x14ac:dyDescent="0.3">
      <c r="A36"/>
      <c r="B36" s="116" t="s">
        <v>203</v>
      </c>
      <c r="C36" s="32" t="s">
        <v>48</v>
      </c>
      <c r="D36" s="33">
        <v>0.84</v>
      </c>
      <c r="E36" s="34" t="s">
        <v>49</v>
      </c>
      <c r="F36" s="113">
        <v>0</v>
      </c>
      <c r="G36" s="18" t="s">
        <v>41</v>
      </c>
      <c r="H36" s="115">
        <f t="shared" si="0"/>
        <v>1.0415999999999999</v>
      </c>
      <c r="I36" s="113">
        <f>SUM(F36*H36)</f>
        <v>0</v>
      </c>
      <c r="J36" s="30"/>
      <c r="K36" s="4"/>
      <c r="M36"/>
    </row>
    <row r="37" spans="1:13" ht="17.25" thickBot="1" x14ac:dyDescent="0.4">
      <c r="B37" s="21"/>
      <c r="C37" s="40"/>
      <c r="D37" s="23"/>
      <c r="E37" s="24" t="s">
        <v>12</v>
      </c>
      <c r="F37" s="113"/>
      <c r="G37" s="25"/>
      <c r="H37" s="26"/>
      <c r="I37" s="27"/>
      <c r="J37" s="28">
        <f>SUM(I32:I37)</f>
        <v>0</v>
      </c>
      <c r="K37" s="4"/>
    </row>
    <row r="38" spans="1:13" s="1" customFormat="1" ht="17.25" thickBot="1" x14ac:dyDescent="0.4">
      <c r="A38" s="2"/>
      <c r="B38" s="71">
        <v>6</v>
      </c>
      <c r="C38" s="72"/>
      <c r="D38" s="73"/>
      <c r="E38" s="74" t="s">
        <v>192</v>
      </c>
      <c r="F38" s="214"/>
      <c r="G38" s="75"/>
      <c r="H38" s="13"/>
      <c r="I38" s="12"/>
      <c r="J38" s="29"/>
      <c r="K38" s="4"/>
      <c r="M38"/>
    </row>
    <row r="39" spans="1:13" s="1" customFormat="1" ht="16.5" x14ac:dyDescent="0.35">
      <c r="A39"/>
      <c r="B39" s="35" t="s">
        <v>0</v>
      </c>
      <c r="C39" s="36"/>
      <c r="D39" s="37"/>
      <c r="E39" s="38" t="s">
        <v>193</v>
      </c>
      <c r="F39" s="7"/>
      <c r="G39" s="18"/>
      <c r="H39" s="19" t="s">
        <v>0</v>
      </c>
      <c r="I39" s="7" t="s">
        <v>0</v>
      </c>
      <c r="J39" s="30"/>
      <c r="K39" s="4"/>
      <c r="M39"/>
    </row>
    <row r="40" spans="1:13" s="1" customFormat="1" ht="15" x14ac:dyDescent="0.3">
      <c r="A40"/>
      <c r="B40" s="15" t="s">
        <v>31</v>
      </c>
      <c r="C40" s="110" t="s">
        <v>44</v>
      </c>
      <c r="D40" s="111">
        <v>1.36</v>
      </c>
      <c r="E40" s="112" t="s">
        <v>43</v>
      </c>
      <c r="F40" s="7">
        <v>2446.4</v>
      </c>
      <c r="G40" s="114" t="s">
        <v>11</v>
      </c>
      <c r="H40" s="19">
        <f>D40*1.24</f>
        <v>1.6864000000000001</v>
      </c>
      <c r="I40" s="7">
        <f>SUM(F40*H40)</f>
        <v>4125.6089600000005</v>
      </c>
      <c r="J40" s="30"/>
      <c r="K40" s="4"/>
      <c r="M40"/>
    </row>
    <row r="41" spans="1:13" s="1" customFormat="1" ht="30" x14ac:dyDescent="0.3">
      <c r="A41"/>
      <c r="B41" s="116" t="s">
        <v>53</v>
      </c>
      <c r="C41" s="110" t="s">
        <v>45</v>
      </c>
      <c r="D41" s="111">
        <v>218.32</v>
      </c>
      <c r="E41" s="112" t="s">
        <v>46</v>
      </c>
      <c r="F41" s="113">
        <v>183.5</v>
      </c>
      <c r="G41" s="114" t="s">
        <v>47</v>
      </c>
      <c r="H41" s="115">
        <f>D41*1.24</f>
        <v>270.71679999999998</v>
      </c>
      <c r="I41" s="113">
        <f>SUM(F41*H41)</f>
        <v>49676.532799999994</v>
      </c>
      <c r="J41" s="30"/>
      <c r="K41" s="4"/>
      <c r="M41"/>
    </row>
    <row r="42" spans="1:13" s="1" customFormat="1" ht="15" x14ac:dyDescent="0.3">
      <c r="A42"/>
      <c r="B42" s="15" t="s">
        <v>54</v>
      </c>
      <c r="C42" s="32" t="s">
        <v>48</v>
      </c>
      <c r="D42" s="33">
        <v>0.84</v>
      </c>
      <c r="E42" s="34" t="s">
        <v>49</v>
      </c>
      <c r="F42" s="7">
        <v>3761.75</v>
      </c>
      <c r="G42" s="18" t="s">
        <v>41</v>
      </c>
      <c r="H42" s="115">
        <f>D42*1.24</f>
        <v>1.0415999999999999</v>
      </c>
      <c r="I42" s="113">
        <f>SUM(F42*H42)</f>
        <v>3918.2387999999996</v>
      </c>
      <c r="J42" s="30"/>
      <c r="K42" s="4"/>
      <c r="M42"/>
    </row>
    <row r="43" spans="1:13" s="1" customFormat="1" ht="17.25" thickBot="1" x14ac:dyDescent="0.4">
      <c r="A43"/>
      <c r="B43" s="21" t="s">
        <v>0</v>
      </c>
      <c r="C43" s="40"/>
      <c r="D43" s="23"/>
      <c r="E43" s="24" t="s">
        <v>12</v>
      </c>
      <c r="F43" s="27"/>
      <c r="G43" s="25"/>
      <c r="H43" s="26"/>
      <c r="I43" s="27"/>
      <c r="J43" s="76">
        <f>SUM(I40:I42)</f>
        <v>57720.380559999991</v>
      </c>
      <c r="K43" s="4"/>
      <c r="M43"/>
    </row>
    <row r="44" spans="1:13" s="1" customFormat="1" ht="17.25" thickBot="1" x14ac:dyDescent="0.4">
      <c r="A44" s="2"/>
      <c r="B44" s="71">
        <v>7</v>
      </c>
      <c r="C44" s="72"/>
      <c r="D44" s="73"/>
      <c r="E44" s="74" t="s">
        <v>194</v>
      </c>
      <c r="F44" s="7"/>
      <c r="G44" s="75"/>
      <c r="H44" s="13"/>
      <c r="I44" s="12"/>
      <c r="J44" s="29"/>
      <c r="K44" s="4"/>
      <c r="M44"/>
    </row>
    <row r="45" spans="1:13" s="1" customFormat="1" ht="16.5" x14ac:dyDescent="0.35">
      <c r="A45"/>
      <c r="B45" s="35" t="s">
        <v>0</v>
      </c>
      <c r="C45" s="36"/>
      <c r="D45" s="37"/>
      <c r="E45" s="38" t="s">
        <v>195</v>
      </c>
      <c r="F45" s="7"/>
      <c r="G45" s="18"/>
      <c r="H45" s="19" t="s">
        <v>0</v>
      </c>
      <c r="I45" s="7" t="s">
        <v>0</v>
      </c>
      <c r="J45" s="30"/>
      <c r="K45" s="4"/>
      <c r="M45"/>
    </row>
    <row r="46" spans="1:13" s="1" customFormat="1" ht="15" x14ac:dyDescent="0.3">
      <c r="A46"/>
      <c r="B46" s="15" t="s">
        <v>102</v>
      </c>
      <c r="C46" s="110" t="s">
        <v>44</v>
      </c>
      <c r="D46" s="111">
        <v>1.36</v>
      </c>
      <c r="E46" s="112" t="s">
        <v>43</v>
      </c>
      <c r="F46" s="7">
        <v>2446.4</v>
      </c>
      <c r="G46" s="114" t="s">
        <v>11</v>
      </c>
      <c r="H46" s="19">
        <f>D46*1.24</f>
        <v>1.6864000000000001</v>
      </c>
      <c r="I46" s="7">
        <f>SUM(F46*H46)</f>
        <v>4125.6089600000005</v>
      </c>
      <c r="J46" s="30"/>
      <c r="K46" s="4"/>
      <c r="M46"/>
    </row>
    <row r="47" spans="1:13" s="1" customFormat="1" ht="30" x14ac:dyDescent="0.3">
      <c r="A47"/>
      <c r="B47" s="116" t="s">
        <v>103</v>
      </c>
      <c r="C47" s="110" t="s">
        <v>45</v>
      </c>
      <c r="D47" s="111">
        <v>218.32</v>
      </c>
      <c r="E47" s="112" t="s">
        <v>46</v>
      </c>
      <c r="F47" s="113">
        <v>244.65</v>
      </c>
      <c r="G47" s="114" t="s">
        <v>47</v>
      </c>
      <c r="H47" s="115">
        <f>D47*1.24</f>
        <v>270.71679999999998</v>
      </c>
      <c r="I47" s="113">
        <f>SUM(F47*H47)</f>
        <v>66230.865120000002</v>
      </c>
      <c r="J47" s="30"/>
      <c r="K47" s="4"/>
      <c r="M47"/>
    </row>
    <row r="48" spans="1:13" s="1" customFormat="1" ht="15" x14ac:dyDescent="0.3">
      <c r="A48"/>
      <c r="B48" s="15" t="s">
        <v>104</v>
      </c>
      <c r="C48" s="32" t="s">
        <v>48</v>
      </c>
      <c r="D48" s="33">
        <v>0.84</v>
      </c>
      <c r="E48" s="34" t="s">
        <v>49</v>
      </c>
      <c r="F48" s="7">
        <v>5015.33</v>
      </c>
      <c r="G48" s="18" t="s">
        <v>41</v>
      </c>
      <c r="H48" s="115">
        <f>D48*1.24</f>
        <v>1.0415999999999999</v>
      </c>
      <c r="I48" s="113">
        <f>SUM(F48*H48)</f>
        <v>5223.9677279999996</v>
      </c>
      <c r="J48" s="30"/>
      <c r="K48" s="4"/>
      <c r="M48"/>
    </row>
    <row r="49" spans="1:13" s="1" customFormat="1" ht="17.25" thickBot="1" x14ac:dyDescent="0.4">
      <c r="A49"/>
      <c r="B49" s="21" t="s">
        <v>0</v>
      </c>
      <c r="C49" s="40"/>
      <c r="D49" s="23"/>
      <c r="E49" s="24" t="s">
        <v>12</v>
      </c>
      <c r="F49" s="27"/>
      <c r="G49" s="25"/>
      <c r="H49" s="26"/>
      <c r="I49" s="27"/>
      <c r="J49" s="76">
        <f>SUM(I46:I48)</f>
        <v>75580.441808000003</v>
      </c>
      <c r="K49" s="4"/>
      <c r="M49"/>
    </row>
    <row r="50" spans="1:13" s="1" customFormat="1" ht="17.25" thickBot="1" x14ac:dyDescent="0.4">
      <c r="A50" s="2"/>
      <c r="B50" s="71">
        <v>8</v>
      </c>
      <c r="C50" s="72"/>
      <c r="D50" s="73"/>
      <c r="E50" s="74" t="s">
        <v>52</v>
      </c>
      <c r="F50" s="7"/>
      <c r="G50" s="75" t="s">
        <v>0</v>
      </c>
      <c r="H50" s="13" t="s">
        <v>0</v>
      </c>
      <c r="I50" s="12" t="s">
        <v>0</v>
      </c>
      <c r="J50" s="14"/>
      <c r="K50" s="4"/>
      <c r="M50"/>
    </row>
    <row r="51" spans="1:13" s="1" customFormat="1" ht="16.5" x14ac:dyDescent="0.35">
      <c r="A51" s="2"/>
      <c r="B51" s="77"/>
      <c r="C51" s="78"/>
      <c r="D51" s="79"/>
      <c r="E51" s="38" t="s">
        <v>32</v>
      </c>
      <c r="F51" s="7"/>
      <c r="G51" s="18" t="s">
        <v>0</v>
      </c>
      <c r="H51" s="19" t="s">
        <v>0</v>
      </c>
      <c r="I51" s="7" t="s">
        <v>0</v>
      </c>
      <c r="J51" s="80"/>
      <c r="K51" s="4"/>
    </row>
    <row r="52" spans="1:13" s="1" customFormat="1" ht="45" x14ac:dyDescent="0.3">
      <c r="A52"/>
      <c r="B52" s="116" t="s">
        <v>105</v>
      </c>
      <c r="C52" s="216" t="s">
        <v>33</v>
      </c>
      <c r="D52" s="118">
        <v>21.13</v>
      </c>
      <c r="E52" s="119" t="s">
        <v>175</v>
      </c>
      <c r="F52" s="113">
        <v>21.16</v>
      </c>
      <c r="G52" s="114" t="s">
        <v>11</v>
      </c>
      <c r="H52" s="115">
        <f>D52*1.24</f>
        <v>26.2012</v>
      </c>
      <c r="I52" s="113">
        <f t="shared" ref="I52:I55" si="1">SUM(F52*H52)</f>
        <v>554.41739199999995</v>
      </c>
      <c r="J52" s="80"/>
      <c r="K52" s="4"/>
      <c r="M52"/>
    </row>
    <row r="53" spans="1:13" s="1" customFormat="1" ht="30" x14ac:dyDescent="0.3">
      <c r="A53"/>
      <c r="B53" s="116" t="s">
        <v>106</v>
      </c>
      <c r="C53" s="216" t="s">
        <v>34</v>
      </c>
      <c r="D53" s="118">
        <v>21.13</v>
      </c>
      <c r="E53" s="119" t="s">
        <v>176</v>
      </c>
      <c r="F53" s="113">
        <v>1.56</v>
      </c>
      <c r="G53" s="114" t="s">
        <v>11</v>
      </c>
      <c r="H53" s="115">
        <f>D53*1.24</f>
        <v>26.2012</v>
      </c>
      <c r="I53" s="113">
        <f t="shared" si="1"/>
        <v>40.873871999999999</v>
      </c>
      <c r="J53" s="80"/>
      <c r="K53" s="4"/>
      <c r="M53"/>
    </row>
    <row r="54" spans="1:13" s="1" customFormat="1" ht="45" x14ac:dyDescent="0.3">
      <c r="A54"/>
      <c r="B54" s="116" t="s">
        <v>107</v>
      </c>
      <c r="C54" s="216" t="s">
        <v>34</v>
      </c>
      <c r="D54" s="118">
        <v>21.13</v>
      </c>
      <c r="E54" s="119" t="s">
        <v>177</v>
      </c>
      <c r="F54" s="113">
        <v>11.6</v>
      </c>
      <c r="G54" s="114" t="s">
        <v>11</v>
      </c>
      <c r="H54" s="115">
        <f>D54*1.24</f>
        <v>26.2012</v>
      </c>
      <c r="I54" s="113">
        <f t="shared" si="1"/>
        <v>303.93392</v>
      </c>
      <c r="J54" s="80"/>
      <c r="K54" s="4"/>
      <c r="M54"/>
    </row>
    <row r="55" spans="1:13" s="1" customFormat="1" ht="30" x14ac:dyDescent="0.3">
      <c r="A55"/>
      <c r="B55" s="116" t="s">
        <v>108</v>
      </c>
      <c r="C55" s="216" t="s">
        <v>34</v>
      </c>
      <c r="D55" s="118">
        <v>21.13</v>
      </c>
      <c r="E55" s="119" t="s">
        <v>178</v>
      </c>
      <c r="F55" s="113">
        <v>0</v>
      </c>
      <c r="G55" s="114" t="s">
        <v>11</v>
      </c>
      <c r="H55" s="115">
        <f>D55*1.24</f>
        <v>26.2012</v>
      </c>
      <c r="I55" s="113">
        <f t="shared" si="1"/>
        <v>0</v>
      </c>
      <c r="J55" s="80"/>
      <c r="K55" s="4"/>
      <c r="M55"/>
    </row>
    <row r="56" spans="1:13" ht="17.25" thickBot="1" x14ac:dyDescent="0.4">
      <c r="B56" s="21"/>
      <c r="C56" s="22"/>
      <c r="D56" s="23"/>
      <c r="E56" s="24" t="s">
        <v>12</v>
      </c>
      <c r="F56" s="27"/>
      <c r="G56" s="25"/>
      <c r="H56" s="26"/>
      <c r="I56" s="27"/>
      <c r="J56" s="28">
        <f>SUM(I52:I55)</f>
        <v>899.2251839999999</v>
      </c>
      <c r="K56" s="4"/>
    </row>
    <row r="57" spans="1:13" s="1" customFormat="1" ht="17.25" thickBot="1" x14ac:dyDescent="0.4">
      <c r="A57" s="2"/>
      <c r="B57" s="71">
        <v>9</v>
      </c>
      <c r="C57" s="72"/>
      <c r="D57" s="73"/>
      <c r="E57" s="74" t="s">
        <v>61</v>
      </c>
      <c r="F57" s="7"/>
      <c r="G57" s="75" t="s">
        <v>0</v>
      </c>
      <c r="H57" s="13" t="s">
        <v>0</v>
      </c>
      <c r="I57" s="12" t="s">
        <v>0</v>
      </c>
      <c r="J57" s="14"/>
      <c r="K57" s="4"/>
      <c r="M57"/>
    </row>
    <row r="58" spans="1:13" s="1" customFormat="1" ht="16.5" x14ac:dyDescent="0.35">
      <c r="A58" s="2"/>
      <c r="B58" s="77"/>
      <c r="C58" s="78"/>
      <c r="D58" s="79"/>
      <c r="E58" s="38" t="s">
        <v>32</v>
      </c>
      <c r="F58" s="7"/>
      <c r="G58" s="18" t="s">
        <v>0</v>
      </c>
      <c r="H58" s="19" t="s">
        <v>0</v>
      </c>
      <c r="I58" s="7" t="s">
        <v>0</v>
      </c>
      <c r="J58" s="80"/>
      <c r="K58" s="4"/>
    </row>
    <row r="59" spans="1:13" s="1" customFormat="1" ht="45" x14ac:dyDescent="0.3">
      <c r="A59"/>
      <c r="B59" s="116" t="s">
        <v>159</v>
      </c>
      <c r="C59" s="110" t="s">
        <v>169</v>
      </c>
      <c r="D59" s="118">
        <v>314.33999999999997</v>
      </c>
      <c r="E59" s="119" t="s">
        <v>64</v>
      </c>
      <c r="F59" s="113">
        <v>1</v>
      </c>
      <c r="G59" s="114" t="s">
        <v>63</v>
      </c>
      <c r="H59" s="115">
        <f>D59*1.24</f>
        <v>389.78159999999997</v>
      </c>
      <c r="I59" s="113">
        <f>SUM(F59*H59)</f>
        <v>389.78159999999997</v>
      </c>
      <c r="J59" s="80"/>
      <c r="K59" s="4"/>
      <c r="M59"/>
    </row>
    <row r="60" spans="1:13" s="1" customFormat="1" ht="45" x14ac:dyDescent="0.3">
      <c r="A60"/>
      <c r="B60" s="116" t="s">
        <v>160</v>
      </c>
      <c r="C60" s="110" t="s">
        <v>170</v>
      </c>
      <c r="D60" s="118">
        <v>244.27</v>
      </c>
      <c r="E60" s="119" t="s">
        <v>62</v>
      </c>
      <c r="F60" s="113">
        <v>0</v>
      </c>
      <c r="G60" s="114" t="s">
        <v>63</v>
      </c>
      <c r="H60" s="115">
        <f>D60*1.24</f>
        <v>302.89480000000003</v>
      </c>
      <c r="I60" s="113">
        <f t="shared" ref="I60:I61" si="2">SUM(F60*H60)</f>
        <v>0</v>
      </c>
      <c r="J60" s="80"/>
      <c r="K60" s="4"/>
      <c r="M60"/>
    </row>
    <row r="61" spans="1:13" s="1" customFormat="1" ht="45" x14ac:dyDescent="0.3">
      <c r="A61"/>
      <c r="B61" s="116" t="s">
        <v>161</v>
      </c>
      <c r="C61" s="110" t="s">
        <v>168</v>
      </c>
      <c r="D61" s="118">
        <v>305.24</v>
      </c>
      <c r="E61" s="119" t="s">
        <v>171</v>
      </c>
      <c r="F61" s="113">
        <v>1</v>
      </c>
      <c r="G61" s="114" t="s">
        <v>63</v>
      </c>
      <c r="H61" s="115">
        <f>D61*1.24</f>
        <v>378.49760000000003</v>
      </c>
      <c r="I61" s="113">
        <f t="shared" si="2"/>
        <v>378.49760000000003</v>
      </c>
      <c r="J61" s="80"/>
      <c r="K61" s="4"/>
      <c r="M61"/>
    </row>
    <row r="62" spans="1:13" ht="17.25" thickBot="1" x14ac:dyDescent="0.4">
      <c r="B62" s="21"/>
      <c r="C62" s="22"/>
      <c r="D62" s="23"/>
      <c r="E62" s="24" t="s">
        <v>12</v>
      </c>
      <c r="F62" s="7"/>
      <c r="G62" s="25"/>
      <c r="H62" s="26"/>
      <c r="I62" s="27"/>
      <c r="J62" s="28">
        <f>SUM(I59:I61)</f>
        <v>768.27919999999995</v>
      </c>
      <c r="K62" s="4"/>
    </row>
    <row r="63" spans="1:13" ht="17.25" thickBot="1" x14ac:dyDescent="0.4">
      <c r="B63" s="71">
        <v>10</v>
      </c>
      <c r="C63" s="72"/>
      <c r="D63" s="73"/>
      <c r="E63" s="74" t="s">
        <v>162</v>
      </c>
      <c r="F63" s="214"/>
      <c r="G63" s="18"/>
      <c r="H63" s="19"/>
      <c r="I63" s="7"/>
      <c r="J63" s="211"/>
      <c r="K63" s="4"/>
    </row>
    <row r="64" spans="1:13" ht="30" x14ac:dyDescent="0.3">
      <c r="B64" s="116" t="s">
        <v>172</v>
      </c>
      <c r="C64" s="212" t="s">
        <v>173</v>
      </c>
      <c r="D64" s="213">
        <v>29.25</v>
      </c>
      <c r="E64" s="119" t="s">
        <v>174</v>
      </c>
      <c r="F64" s="113">
        <v>6</v>
      </c>
      <c r="G64" s="114" t="s">
        <v>163</v>
      </c>
      <c r="H64" s="115">
        <f>D64*1.24</f>
        <v>36.270000000000003</v>
      </c>
      <c r="I64" s="113">
        <f>SUM(F64*H64)</f>
        <v>217.62</v>
      </c>
      <c r="J64" s="30"/>
      <c r="K64" s="4"/>
    </row>
    <row r="65" spans="1:20" ht="17.25" thickBot="1" x14ac:dyDescent="0.4">
      <c r="B65" s="21" t="s">
        <v>0</v>
      </c>
      <c r="C65" s="40"/>
      <c r="D65" s="23"/>
      <c r="E65" s="24" t="s">
        <v>12</v>
      </c>
      <c r="F65" s="113"/>
      <c r="G65" s="25"/>
      <c r="H65" s="26"/>
      <c r="I65" s="27"/>
      <c r="J65" s="28">
        <f>SUM(I64:I64)</f>
        <v>217.62</v>
      </c>
      <c r="K65" s="4"/>
    </row>
    <row r="66" spans="1:20" ht="17.25" thickBot="1" x14ac:dyDescent="0.4">
      <c r="B66" s="42"/>
      <c r="C66" s="64"/>
      <c r="D66" s="26"/>
      <c r="E66" s="24"/>
      <c r="F66" s="117"/>
      <c r="G66" s="25"/>
      <c r="H66" s="26"/>
      <c r="I66" s="27"/>
      <c r="J66" s="81"/>
    </row>
    <row r="67" spans="1:20" ht="18" thickBot="1" x14ac:dyDescent="0.4">
      <c r="B67" s="82"/>
      <c r="C67" s="83"/>
      <c r="D67" s="84"/>
      <c r="E67" s="85" t="s">
        <v>17</v>
      </c>
      <c r="F67" s="86"/>
      <c r="G67" s="87"/>
      <c r="H67" s="88"/>
      <c r="I67" s="89"/>
      <c r="J67" s="90">
        <f>SUM(I10:I65)</f>
        <v>142659.56265599997</v>
      </c>
    </row>
    <row r="68" spans="1:20" ht="15" x14ac:dyDescent="0.3">
      <c r="B68" s="17" t="s">
        <v>0</v>
      </c>
      <c r="C68" s="251" t="str">
        <f>Lista!C25</f>
        <v>Maravilha (SC), 13 de SETEMBRO de 2016.</v>
      </c>
      <c r="D68" s="251"/>
      <c r="E68" s="251"/>
      <c r="F68" s="7"/>
      <c r="G68" s="44"/>
      <c r="H68" s="7"/>
      <c r="I68" s="44"/>
      <c r="J68" s="45"/>
    </row>
    <row r="69" spans="1:20" ht="16.5" x14ac:dyDescent="0.35">
      <c r="B69" s="3" t="s">
        <v>18</v>
      </c>
      <c r="C69" s="17"/>
      <c r="D69" s="19"/>
      <c r="E69" s="46"/>
      <c r="F69" s="47"/>
      <c r="G69" s="47"/>
      <c r="H69" s="47"/>
      <c r="I69" s="47"/>
      <c r="J69" s="7"/>
    </row>
    <row r="70" spans="1:20" ht="15.75" x14ac:dyDescent="0.3">
      <c r="B70" s="3" t="s">
        <v>19</v>
      </c>
      <c r="C70" s="17"/>
      <c r="D70" s="19"/>
      <c r="E70" s="46"/>
      <c r="F70" s="265" t="s">
        <v>99</v>
      </c>
      <c r="G70" s="265"/>
      <c r="H70" s="265"/>
      <c r="I70" s="265"/>
      <c r="J70" s="7"/>
    </row>
    <row r="71" spans="1:20" ht="15" x14ac:dyDescent="0.3">
      <c r="B71" s="3" t="s">
        <v>20</v>
      </c>
      <c r="C71" s="3"/>
      <c r="D71" s="4"/>
      <c r="F71" s="266" t="s">
        <v>100</v>
      </c>
      <c r="G71" s="266"/>
      <c r="H71" s="266"/>
      <c r="I71" s="266"/>
      <c r="J71" s="7"/>
    </row>
    <row r="72" spans="1:20" ht="15" x14ac:dyDescent="0.3">
      <c r="B72" s="3" t="s">
        <v>164</v>
      </c>
      <c r="C72" s="3"/>
      <c r="D72" s="8"/>
      <c r="F72" s="263" t="s">
        <v>101</v>
      </c>
      <c r="G72" s="263"/>
      <c r="H72" s="263"/>
      <c r="I72" s="263"/>
      <c r="J72" s="7"/>
    </row>
    <row r="73" spans="1:20" s="1" customFormat="1" ht="15" x14ac:dyDescent="0.3">
      <c r="A73"/>
      <c r="B73" s="3"/>
      <c r="C73" s="3"/>
      <c r="D73" s="8"/>
      <c r="E73"/>
      <c r="F73" s="263" t="s">
        <v>115</v>
      </c>
      <c r="G73" s="263"/>
      <c r="H73" s="263"/>
      <c r="I73" s="263"/>
      <c r="J73" s="7"/>
      <c r="M73"/>
      <c r="N73"/>
      <c r="O73"/>
      <c r="P73"/>
      <c r="Q73"/>
      <c r="R73"/>
      <c r="S73"/>
      <c r="T73"/>
    </row>
    <row r="74" spans="1:20" s="1" customFormat="1" ht="15.75" x14ac:dyDescent="0.3">
      <c r="A74"/>
      <c r="B74" s="48" t="s">
        <v>165</v>
      </c>
      <c r="C74" s="48"/>
      <c r="D74" s="49"/>
      <c r="E74" s="48"/>
      <c r="F74" s="100"/>
      <c r="G74" s="100"/>
      <c r="H74" s="100"/>
      <c r="I74" s="100"/>
      <c r="J74" s="8"/>
      <c r="M74"/>
      <c r="N74"/>
      <c r="O74"/>
      <c r="P74"/>
      <c r="Q74"/>
      <c r="R74"/>
      <c r="S74"/>
      <c r="T74"/>
    </row>
    <row r="75" spans="1:20" s="1" customFormat="1" ht="15.75" x14ac:dyDescent="0.3">
      <c r="A75"/>
      <c r="B75" s="48" t="s">
        <v>166</v>
      </c>
      <c r="C75" s="48"/>
      <c r="D75" s="49"/>
      <c r="E75" s="48"/>
      <c r="F75" s="50"/>
      <c r="G75" s="51"/>
      <c r="H75" s="52"/>
      <c r="I75" s="7"/>
      <c r="J75" s="8"/>
      <c r="M75"/>
      <c r="N75"/>
      <c r="O75"/>
      <c r="P75"/>
      <c r="Q75"/>
      <c r="R75"/>
      <c r="S75"/>
      <c r="T75"/>
    </row>
    <row r="76" spans="1:20" s="1" customFormat="1" ht="17.25" thickBot="1" x14ac:dyDescent="0.4">
      <c r="A76"/>
      <c r="B76" s="53" t="s">
        <v>24</v>
      </c>
      <c r="C76" s="38"/>
      <c r="D76" s="9"/>
      <c r="E76" s="38"/>
      <c r="F76" s="54"/>
      <c r="G76" s="55"/>
      <c r="H76" s="56"/>
      <c r="I76" s="9"/>
      <c r="J76" s="9"/>
      <c r="M76"/>
      <c r="N76"/>
      <c r="O76"/>
      <c r="P76"/>
      <c r="Q76"/>
      <c r="R76"/>
      <c r="S76"/>
      <c r="T76"/>
    </row>
    <row r="77" spans="1:20" s="1" customFormat="1" ht="16.5" x14ac:dyDescent="0.35">
      <c r="A77"/>
      <c r="B77" s="57" t="s">
        <v>25</v>
      </c>
      <c r="C77" s="58"/>
      <c r="D77" s="59"/>
      <c r="E77" s="58"/>
      <c r="F77" s="60"/>
      <c r="G77" s="61"/>
      <c r="H77" s="62"/>
      <c r="I77" s="59"/>
      <c r="J77" s="94"/>
      <c r="M77"/>
      <c r="N77"/>
      <c r="O77"/>
      <c r="P77"/>
      <c r="Q77"/>
      <c r="R77"/>
      <c r="S77"/>
      <c r="T77"/>
    </row>
    <row r="78" spans="1:20" s="1" customFormat="1" ht="17.25" thickBot="1" x14ac:dyDescent="0.4">
      <c r="A78"/>
      <c r="B78" s="63" t="s">
        <v>26</v>
      </c>
      <c r="C78" s="64"/>
      <c r="D78" s="27"/>
      <c r="E78" s="64"/>
      <c r="F78" s="65"/>
      <c r="G78" s="66"/>
      <c r="H78" s="67"/>
      <c r="I78" s="27"/>
      <c r="J78" s="43"/>
      <c r="M78"/>
      <c r="N78"/>
      <c r="O78"/>
      <c r="P78"/>
      <c r="Q78"/>
      <c r="R78"/>
      <c r="S78"/>
      <c r="T78"/>
    </row>
  </sheetData>
  <mergeCells count="6">
    <mergeCell ref="B1:J1"/>
    <mergeCell ref="C68:E68"/>
    <mergeCell ref="F70:I70"/>
    <mergeCell ref="F71:I71"/>
    <mergeCell ref="F72:I72"/>
    <mergeCell ref="F73:I73"/>
  </mergeCells>
  <pageMargins left="0.78740157480314965" right="0.78740157480314965" top="1.7716535433070868" bottom="0.39370078740157483" header="0" footer="0"/>
  <pageSetup paperSize="9" scale="45" orientation="portrait" horizontalDpi="300" verticalDpi="300" r:id="rId1"/>
  <headerFooter alignWithMargins="0"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topLeftCell="A58" zoomScale="80" zoomScaleNormal="80" workbookViewId="0">
      <selection activeCell="E15" sqref="E15"/>
    </sheetView>
  </sheetViews>
  <sheetFormatPr defaultRowHeight="12.75" x14ac:dyDescent="0.2"/>
  <cols>
    <col min="2" max="2" width="8" customWidth="1"/>
    <col min="3" max="3" width="16.7109375" customWidth="1"/>
    <col min="4" max="4" width="10.7109375" style="1" customWidth="1"/>
    <col min="5" max="5" width="63.7109375" customWidth="1"/>
    <col min="6" max="6" width="10.7109375" style="41" customWidth="1"/>
    <col min="7" max="7" width="7.85546875" style="91" customWidth="1"/>
    <col min="8" max="8" width="14.7109375" style="1" customWidth="1"/>
    <col min="9" max="9" width="12.7109375" style="68" customWidth="1"/>
    <col min="10" max="10" width="14.85546875" style="41" bestFit="1" customWidth="1"/>
    <col min="11" max="11" width="12.7109375" style="1" customWidth="1"/>
    <col min="12" max="12" width="11.5703125" style="1" bestFit="1" customWidth="1"/>
    <col min="258" max="258" width="7" customWidth="1"/>
    <col min="259" max="259" width="16.7109375" customWidth="1"/>
    <col min="260" max="260" width="10.7109375" customWidth="1"/>
    <col min="261" max="261" width="63.7109375" customWidth="1"/>
    <col min="262" max="262" width="10.7109375" customWidth="1"/>
    <col min="263" max="263" width="6.7109375" customWidth="1"/>
    <col min="264" max="264" width="14.7109375" customWidth="1"/>
    <col min="265" max="265" width="12.7109375" customWidth="1"/>
    <col min="266" max="266" width="13.7109375" customWidth="1"/>
    <col min="267" max="267" width="12.7109375" customWidth="1"/>
    <col min="268" max="268" width="11.5703125" bestFit="1" customWidth="1"/>
    <col min="514" max="514" width="7" customWidth="1"/>
    <col min="515" max="515" width="16.7109375" customWidth="1"/>
    <col min="516" max="516" width="10.7109375" customWidth="1"/>
    <col min="517" max="517" width="63.7109375" customWidth="1"/>
    <col min="518" max="518" width="10.7109375" customWidth="1"/>
    <col min="519" max="519" width="6.7109375" customWidth="1"/>
    <col min="520" max="520" width="14.7109375" customWidth="1"/>
    <col min="521" max="521" width="12.7109375" customWidth="1"/>
    <col min="522" max="522" width="13.7109375" customWidth="1"/>
    <col min="523" max="523" width="12.7109375" customWidth="1"/>
    <col min="524" max="524" width="11.5703125" bestFit="1" customWidth="1"/>
    <col min="770" max="770" width="7" customWidth="1"/>
    <col min="771" max="771" width="16.7109375" customWidth="1"/>
    <col min="772" max="772" width="10.7109375" customWidth="1"/>
    <col min="773" max="773" width="63.7109375" customWidth="1"/>
    <col min="774" max="774" width="10.7109375" customWidth="1"/>
    <col min="775" max="775" width="6.7109375" customWidth="1"/>
    <col min="776" max="776" width="14.7109375" customWidth="1"/>
    <col min="777" max="777" width="12.7109375" customWidth="1"/>
    <col min="778" max="778" width="13.7109375" customWidth="1"/>
    <col min="779" max="779" width="12.7109375" customWidth="1"/>
    <col min="780" max="780" width="11.5703125" bestFit="1" customWidth="1"/>
    <col min="1026" max="1026" width="7" customWidth="1"/>
    <col min="1027" max="1027" width="16.7109375" customWidth="1"/>
    <col min="1028" max="1028" width="10.7109375" customWidth="1"/>
    <col min="1029" max="1029" width="63.7109375" customWidth="1"/>
    <col min="1030" max="1030" width="10.7109375" customWidth="1"/>
    <col min="1031" max="1031" width="6.7109375" customWidth="1"/>
    <col min="1032" max="1032" width="14.7109375" customWidth="1"/>
    <col min="1033" max="1033" width="12.7109375" customWidth="1"/>
    <col min="1034" max="1034" width="13.7109375" customWidth="1"/>
    <col min="1035" max="1035" width="12.7109375" customWidth="1"/>
    <col min="1036" max="1036" width="11.5703125" bestFit="1" customWidth="1"/>
    <col min="1282" max="1282" width="7" customWidth="1"/>
    <col min="1283" max="1283" width="16.7109375" customWidth="1"/>
    <col min="1284" max="1284" width="10.7109375" customWidth="1"/>
    <col min="1285" max="1285" width="63.7109375" customWidth="1"/>
    <col min="1286" max="1286" width="10.7109375" customWidth="1"/>
    <col min="1287" max="1287" width="6.7109375" customWidth="1"/>
    <col min="1288" max="1288" width="14.7109375" customWidth="1"/>
    <col min="1289" max="1289" width="12.7109375" customWidth="1"/>
    <col min="1290" max="1290" width="13.7109375" customWidth="1"/>
    <col min="1291" max="1291" width="12.7109375" customWidth="1"/>
    <col min="1292" max="1292" width="11.5703125" bestFit="1" customWidth="1"/>
    <col min="1538" max="1538" width="7" customWidth="1"/>
    <col min="1539" max="1539" width="16.7109375" customWidth="1"/>
    <col min="1540" max="1540" width="10.7109375" customWidth="1"/>
    <col min="1541" max="1541" width="63.7109375" customWidth="1"/>
    <col min="1542" max="1542" width="10.7109375" customWidth="1"/>
    <col min="1543" max="1543" width="6.7109375" customWidth="1"/>
    <col min="1544" max="1544" width="14.7109375" customWidth="1"/>
    <col min="1545" max="1545" width="12.7109375" customWidth="1"/>
    <col min="1546" max="1546" width="13.7109375" customWidth="1"/>
    <col min="1547" max="1547" width="12.7109375" customWidth="1"/>
    <col min="1548" max="1548" width="11.5703125" bestFit="1" customWidth="1"/>
    <col min="1794" max="1794" width="7" customWidth="1"/>
    <col min="1795" max="1795" width="16.7109375" customWidth="1"/>
    <col min="1796" max="1796" width="10.7109375" customWidth="1"/>
    <col min="1797" max="1797" width="63.7109375" customWidth="1"/>
    <col min="1798" max="1798" width="10.7109375" customWidth="1"/>
    <col min="1799" max="1799" width="6.7109375" customWidth="1"/>
    <col min="1800" max="1800" width="14.7109375" customWidth="1"/>
    <col min="1801" max="1801" width="12.7109375" customWidth="1"/>
    <col min="1802" max="1802" width="13.7109375" customWidth="1"/>
    <col min="1803" max="1803" width="12.7109375" customWidth="1"/>
    <col min="1804" max="1804" width="11.5703125" bestFit="1" customWidth="1"/>
    <col min="2050" max="2050" width="7" customWidth="1"/>
    <col min="2051" max="2051" width="16.7109375" customWidth="1"/>
    <col min="2052" max="2052" width="10.7109375" customWidth="1"/>
    <col min="2053" max="2053" width="63.7109375" customWidth="1"/>
    <col min="2054" max="2054" width="10.7109375" customWidth="1"/>
    <col min="2055" max="2055" width="6.7109375" customWidth="1"/>
    <col min="2056" max="2056" width="14.7109375" customWidth="1"/>
    <col min="2057" max="2057" width="12.7109375" customWidth="1"/>
    <col min="2058" max="2058" width="13.7109375" customWidth="1"/>
    <col min="2059" max="2059" width="12.7109375" customWidth="1"/>
    <col min="2060" max="2060" width="11.5703125" bestFit="1" customWidth="1"/>
    <col min="2306" max="2306" width="7" customWidth="1"/>
    <col min="2307" max="2307" width="16.7109375" customWidth="1"/>
    <col min="2308" max="2308" width="10.7109375" customWidth="1"/>
    <col min="2309" max="2309" width="63.7109375" customWidth="1"/>
    <col min="2310" max="2310" width="10.7109375" customWidth="1"/>
    <col min="2311" max="2311" width="6.7109375" customWidth="1"/>
    <col min="2312" max="2312" width="14.7109375" customWidth="1"/>
    <col min="2313" max="2313" width="12.7109375" customWidth="1"/>
    <col min="2314" max="2314" width="13.7109375" customWidth="1"/>
    <col min="2315" max="2315" width="12.7109375" customWidth="1"/>
    <col min="2316" max="2316" width="11.5703125" bestFit="1" customWidth="1"/>
    <col min="2562" max="2562" width="7" customWidth="1"/>
    <col min="2563" max="2563" width="16.7109375" customWidth="1"/>
    <col min="2564" max="2564" width="10.7109375" customWidth="1"/>
    <col min="2565" max="2565" width="63.7109375" customWidth="1"/>
    <col min="2566" max="2566" width="10.7109375" customWidth="1"/>
    <col min="2567" max="2567" width="6.7109375" customWidth="1"/>
    <col min="2568" max="2568" width="14.7109375" customWidth="1"/>
    <col min="2569" max="2569" width="12.7109375" customWidth="1"/>
    <col min="2570" max="2570" width="13.7109375" customWidth="1"/>
    <col min="2571" max="2571" width="12.7109375" customWidth="1"/>
    <col min="2572" max="2572" width="11.5703125" bestFit="1" customWidth="1"/>
    <col min="2818" max="2818" width="7" customWidth="1"/>
    <col min="2819" max="2819" width="16.7109375" customWidth="1"/>
    <col min="2820" max="2820" width="10.7109375" customWidth="1"/>
    <col min="2821" max="2821" width="63.7109375" customWidth="1"/>
    <col min="2822" max="2822" width="10.7109375" customWidth="1"/>
    <col min="2823" max="2823" width="6.7109375" customWidth="1"/>
    <col min="2824" max="2824" width="14.7109375" customWidth="1"/>
    <col min="2825" max="2825" width="12.7109375" customWidth="1"/>
    <col min="2826" max="2826" width="13.7109375" customWidth="1"/>
    <col min="2827" max="2827" width="12.7109375" customWidth="1"/>
    <col min="2828" max="2828" width="11.5703125" bestFit="1" customWidth="1"/>
    <col min="3074" max="3074" width="7" customWidth="1"/>
    <col min="3075" max="3075" width="16.7109375" customWidth="1"/>
    <col min="3076" max="3076" width="10.7109375" customWidth="1"/>
    <col min="3077" max="3077" width="63.7109375" customWidth="1"/>
    <col min="3078" max="3078" width="10.7109375" customWidth="1"/>
    <col min="3079" max="3079" width="6.7109375" customWidth="1"/>
    <col min="3080" max="3080" width="14.7109375" customWidth="1"/>
    <col min="3081" max="3081" width="12.7109375" customWidth="1"/>
    <col min="3082" max="3082" width="13.7109375" customWidth="1"/>
    <col min="3083" max="3083" width="12.7109375" customWidth="1"/>
    <col min="3084" max="3084" width="11.5703125" bestFit="1" customWidth="1"/>
    <col min="3330" max="3330" width="7" customWidth="1"/>
    <col min="3331" max="3331" width="16.7109375" customWidth="1"/>
    <col min="3332" max="3332" width="10.7109375" customWidth="1"/>
    <col min="3333" max="3333" width="63.7109375" customWidth="1"/>
    <col min="3334" max="3334" width="10.7109375" customWidth="1"/>
    <col min="3335" max="3335" width="6.7109375" customWidth="1"/>
    <col min="3336" max="3336" width="14.7109375" customWidth="1"/>
    <col min="3337" max="3337" width="12.7109375" customWidth="1"/>
    <col min="3338" max="3338" width="13.7109375" customWidth="1"/>
    <col min="3339" max="3339" width="12.7109375" customWidth="1"/>
    <col min="3340" max="3340" width="11.5703125" bestFit="1" customWidth="1"/>
    <col min="3586" max="3586" width="7" customWidth="1"/>
    <col min="3587" max="3587" width="16.7109375" customWidth="1"/>
    <col min="3588" max="3588" width="10.7109375" customWidth="1"/>
    <col min="3589" max="3589" width="63.7109375" customWidth="1"/>
    <col min="3590" max="3590" width="10.7109375" customWidth="1"/>
    <col min="3591" max="3591" width="6.7109375" customWidth="1"/>
    <col min="3592" max="3592" width="14.7109375" customWidth="1"/>
    <col min="3593" max="3593" width="12.7109375" customWidth="1"/>
    <col min="3594" max="3594" width="13.7109375" customWidth="1"/>
    <col min="3595" max="3595" width="12.7109375" customWidth="1"/>
    <col min="3596" max="3596" width="11.5703125" bestFit="1" customWidth="1"/>
    <col min="3842" max="3842" width="7" customWidth="1"/>
    <col min="3843" max="3843" width="16.7109375" customWidth="1"/>
    <col min="3844" max="3844" width="10.7109375" customWidth="1"/>
    <col min="3845" max="3845" width="63.7109375" customWidth="1"/>
    <col min="3846" max="3846" width="10.7109375" customWidth="1"/>
    <col min="3847" max="3847" width="6.7109375" customWidth="1"/>
    <col min="3848" max="3848" width="14.7109375" customWidth="1"/>
    <col min="3849" max="3849" width="12.7109375" customWidth="1"/>
    <col min="3850" max="3850" width="13.7109375" customWidth="1"/>
    <col min="3851" max="3851" width="12.7109375" customWidth="1"/>
    <col min="3852" max="3852" width="11.5703125" bestFit="1" customWidth="1"/>
    <col min="4098" max="4098" width="7" customWidth="1"/>
    <col min="4099" max="4099" width="16.7109375" customWidth="1"/>
    <col min="4100" max="4100" width="10.7109375" customWidth="1"/>
    <col min="4101" max="4101" width="63.7109375" customWidth="1"/>
    <col min="4102" max="4102" width="10.7109375" customWidth="1"/>
    <col min="4103" max="4103" width="6.7109375" customWidth="1"/>
    <col min="4104" max="4104" width="14.7109375" customWidth="1"/>
    <col min="4105" max="4105" width="12.7109375" customWidth="1"/>
    <col min="4106" max="4106" width="13.7109375" customWidth="1"/>
    <col min="4107" max="4107" width="12.7109375" customWidth="1"/>
    <col min="4108" max="4108" width="11.5703125" bestFit="1" customWidth="1"/>
    <col min="4354" max="4354" width="7" customWidth="1"/>
    <col min="4355" max="4355" width="16.7109375" customWidth="1"/>
    <col min="4356" max="4356" width="10.7109375" customWidth="1"/>
    <col min="4357" max="4357" width="63.7109375" customWidth="1"/>
    <col min="4358" max="4358" width="10.7109375" customWidth="1"/>
    <col min="4359" max="4359" width="6.7109375" customWidth="1"/>
    <col min="4360" max="4360" width="14.7109375" customWidth="1"/>
    <col min="4361" max="4361" width="12.7109375" customWidth="1"/>
    <col min="4362" max="4362" width="13.7109375" customWidth="1"/>
    <col min="4363" max="4363" width="12.7109375" customWidth="1"/>
    <col min="4364" max="4364" width="11.5703125" bestFit="1" customWidth="1"/>
    <col min="4610" max="4610" width="7" customWidth="1"/>
    <col min="4611" max="4611" width="16.7109375" customWidth="1"/>
    <col min="4612" max="4612" width="10.7109375" customWidth="1"/>
    <col min="4613" max="4613" width="63.7109375" customWidth="1"/>
    <col min="4614" max="4614" width="10.7109375" customWidth="1"/>
    <col min="4615" max="4615" width="6.7109375" customWidth="1"/>
    <col min="4616" max="4616" width="14.7109375" customWidth="1"/>
    <col min="4617" max="4617" width="12.7109375" customWidth="1"/>
    <col min="4618" max="4618" width="13.7109375" customWidth="1"/>
    <col min="4619" max="4619" width="12.7109375" customWidth="1"/>
    <col min="4620" max="4620" width="11.5703125" bestFit="1" customWidth="1"/>
    <col min="4866" max="4866" width="7" customWidth="1"/>
    <col min="4867" max="4867" width="16.7109375" customWidth="1"/>
    <col min="4868" max="4868" width="10.7109375" customWidth="1"/>
    <col min="4869" max="4869" width="63.7109375" customWidth="1"/>
    <col min="4870" max="4870" width="10.7109375" customWidth="1"/>
    <col min="4871" max="4871" width="6.7109375" customWidth="1"/>
    <col min="4872" max="4872" width="14.7109375" customWidth="1"/>
    <col min="4873" max="4873" width="12.7109375" customWidth="1"/>
    <col min="4874" max="4874" width="13.7109375" customWidth="1"/>
    <col min="4875" max="4875" width="12.7109375" customWidth="1"/>
    <col min="4876" max="4876" width="11.5703125" bestFit="1" customWidth="1"/>
    <col min="5122" max="5122" width="7" customWidth="1"/>
    <col min="5123" max="5123" width="16.7109375" customWidth="1"/>
    <col min="5124" max="5124" width="10.7109375" customWidth="1"/>
    <col min="5125" max="5125" width="63.7109375" customWidth="1"/>
    <col min="5126" max="5126" width="10.7109375" customWidth="1"/>
    <col min="5127" max="5127" width="6.7109375" customWidth="1"/>
    <col min="5128" max="5128" width="14.7109375" customWidth="1"/>
    <col min="5129" max="5129" width="12.7109375" customWidth="1"/>
    <col min="5130" max="5130" width="13.7109375" customWidth="1"/>
    <col min="5131" max="5131" width="12.7109375" customWidth="1"/>
    <col min="5132" max="5132" width="11.5703125" bestFit="1" customWidth="1"/>
    <col min="5378" max="5378" width="7" customWidth="1"/>
    <col min="5379" max="5379" width="16.7109375" customWidth="1"/>
    <col min="5380" max="5380" width="10.7109375" customWidth="1"/>
    <col min="5381" max="5381" width="63.7109375" customWidth="1"/>
    <col min="5382" max="5382" width="10.7109375" customWidth="1"/>
    <col min="5383" max="5383" width="6.7109375" customWidth="1"/>
    <col min="5384" max="5384" width="14.7109375" customWidth="1"/>
    <col min="5385" max="5385" width="12.7109375" customWidth="1"/>
    <col min="5386" max="5386" width="13.7109375" customWidth="1"/>
    <col min="5387" max="5387" width="12.7109375" customWidth="1"/>
    <col min="5388" max="5388" width="11.5703125" bestFit="1" customWidth="1"/>
    <col min="5634" max="5634" width="7" customWidth="1"/>
    <col min="5635" max="5635" width="16.7109375" customWidth="1"/>
    <col min="5636" max="5636" width="10.7109375" customWidth="1"/>
    <col min="5637" max="5637" width="63.7109375" customWidth="1"/>
    <col min="5638" max="5638" width="10.7109375" customWidth="1"/>
    <col min="5639" max="5639" width="6.7109375" customWidth="1"/>
    <col min="5640" max="5640" width="14.7109375" customWidth="1"/>
    <col min="5641" max="5641" width="12.7109375" customWidth="1"/>
    <col min="5642" max="5642" width="13.7109375" customWidth="1"/>
    <col min="5643" max="5643" width="12.7109375" customWidth="1"/>
    <col min="5644" max="5644" width="11.5703125" bestFit="1" customWidth="1"/>
    <col min="5890" max="5890" width="7" customWidth="1"/>
    <col min="5891" max="5891" width="16.7109375" customWidth="1"/>
    <col min="5892" max="5892" width="10.7109375" customWidth="1"/>
    <col min="5893" max="5893" width="63.7109375" customWidth="1"/>
    <col min="5894" max="5894" width="10.7109375" customWidth="1"/>
    <col min="5895" max="5895" width="6.7109375" customWidth="1"/>
    <col min="5896" max="5896" width="14.7109375" customWidth="1"/>
    <col min="5897" max="5897" width="12.7109375" customWidth="1"/>
    <col min="5898" max="5898" width="13.7109375" customWidth="1"/>
    <col min="5899" max="5899" width="12.7109375" customWidth="1"/>
    <col min="5900" max="5900" width="11.5703125" bestFit="1" customWidth="1"/>
    <col min="6146" max="6146" width="7" customWidth="1"/>
    <col min="6147" max="6147" width="16.7109375" customWidth="1"/>
    <col min="6148" max="6148" width="10.7109375" customWidth="1"/>
    <col min="6149" max="6149" width="63.7109375" customWidth="1"/>
    <col min="6150" max="6150" width="10.7109375" customWidth="1"/>
    <col min="6151" max="6151" width="6.7109375" customWidth="1"/>
    <col min="6152" max="6152" width="14.7109375" customWidth="1"/>
    <col min="6153" max="6153" width="12.7109375" customWidth="1"/>
    <col min="6154" max="6154" width="13.7109375" customWidth="1"/>
    <col min="6155" max="6155" width="12.7109375" customWidth="1"/>
    <col min="6156" max="6156" width="11.5703125" bestFit="1" customWidth="1"/>
    <col min="6402" max="6402" width="7" customWidth="1"/>
    <col min="6403" max="6403" width="16.7109375" customWidth="1"/>
    <col min="6404" max="6404" width="10.7109375" customWidth="1"/>
    <col min="6405" max="6405" width="63.7109375" customWidth="1"/>
    <col min="6406" max="6406" width="10.7109375" customWidth="1"/>
    <col min="6407" max="6407" width="6.7109375" customWidth="1"/>
    <col min="6408" max="6408" width="14.7109375" customWidth="1"/>
    <col min="6409" max="6409" width="12.7109375" customWidth="1"/>
    <col min="6410" max="6410" width="13.7109375" customWidth="1"/>
    <col min="6411" max="6411" width="12.7109375" customWidth="1"/>
    <col min="6412" max="6412" width="11.5703125" bestFit="1" customWidth="1"/>
    <col min="6658" max="6658" width="7" customWidth="1"/>
    <col min="6659" max="6659" width="16.7109375" customWidth="1"/>
    <col min="6660" max="6660" width="10.7109375" customWidth="1"/>
    <col min="6661" max="6661" width="63.7109375" customWidth="1"/>
    <col min="6662" max="6662" width="10.7109375" customWidth="1"/>
    <col min="6663" max="6663" width="6.7109375" customWidth="1"/>
    <col min="6664" max="6664" width="14.7109375" customWidth="1"/>
    <col min="6665" max="6665" width="12.7109375" customWidth="1"/>
    <col min="6666" max="6666" width="13.7109375" customWidth="1"/>
    <col min="6667" max="6667" width="12.7109375" customWidth="1"/>
    <col min="6668" max="6668" width="11.5703125" bestFit="1" customWidth="1"/>
    <col min="6914" max="6914" width="7" customWidth="1"/>
    <col min="6915" max="6915" width="16.7109375" customWidth="1"/>
    <col min="6916" max="6916" width="10.7109375" customWidth="1"/>
    <col min="6917" max="6917" width="63.7109375" customWidth="1"/>
    <col min="6918" max="6918" width="10.7109375" customWidth="1"/>
    <col min="6919" max="6919" width="6.7109375" customWidth="1"/>
    <col min="6920" max="6920" width="14.7109375" customWidth="1"/>
    <col min="6921" max="6921" width="12.7109375" customWidth="1"/>
    <col min="6922" max="6922" width="13.7109375" customWidth="1"/>
    <col min="6923" max="6923" width="12.7109375" customWidth="1"/>
    <col min="6924" max="6924" width="11.5703125" bestFit="1" customWidth="1"/>
    <col min="7170" max="7170" width="7" customWidth="1"/>
    <col min="7171" max="7171" width="16.7109375" customWidth="1"/>
    <col min="7172" max="7172" width="10.7109375" customWidth="1"/>
    <col min="7173" max="7173" width="63.7109375" customWidth="1"/>
    <col min="7174" max="7174" width="10.7109375" customWidth="1"/>
    <col min="7175" max="7175" width="6.7109375" customWidth="1"/>
    <col min="7176" max="7176" width="14.7109375" customWidth="1"/>
    <col min="7177" max="7177" width="12.7109375" customWidth="1"/>
    <col min="7178" max="7178" width="13.7109375" customWidth="1"/>
    <col min="7179" max="7179" width="12.7109375" customWidth="1"/>
    <col min="7180" max="7180" width="11.5703125" bestFit="1" customWidth="1"/>
    <col min="7426" max="7426" width="7" customWidth="1"/>
    <col min="7427" max="7427" width="16.7109375" customWidth="1"/>
    <col min="7428" max="7428" width="10.7109375" customWidth="1"/>
    <col min="7429" max="7429" width="63.7109375" customWidth="1"/>
    <col min="7430" max="7430" width="10.7109375" customWidth="1"/>
    <col min="7431" max="7431" width="6.7109375" customWidth="1"/>
    <col min="7432" max="7432" width="14.7109375" customWidth="1"/>
    <col min="7433" max="7433" width="12.7109375" customWidth="1"/>
    <col min="7434" max="7434" width="13.7109375" customWidth="1"/>
    <col min="7435" max="7435" width="12.7109375" customWidth="1"/>
    <col min="7436" max="7436" width="11.5703125" bestFit="1" customWidth="1"/>
    <col min="7682" max="7682" width="7" customWidth="1"/>
    <col min="7683" max="7683" width="16.7109375" customWidth="1"/>
    <col min="7684" max="7684" width="10.7109375" customWidth="1"/>
    <col min="7685" max="7685" width="63.7109375" customWidth="1"/>
    <col min="7686" max="7686" width="10.7109375" customWidth="1"/>
    <col min="7687" max="7687" width="6.7109375" customWidth="1"/>
    <col min="7688" max="7688" width="14.7109375" customWidth="1"/>
    <col min="7689" max="7689" width="12.7109375" customWidth="1"/>
    <col min="7690" max="7690" width="13.7109375" customWidth="1"/>
    <col min="7691" max="7691" width="12.7109375" customWidth="1"/>
    <col min="7692" max="7692" width="11.5703125" bestFit="1" customWidth="1"/>
    <col min="7938" max="7938" width="7" customWidth="1"/>
    <col min="7939" max="7939" width="16.7109375" customWidth="1"/>
    <col min="7940" max="7940" width="10.7109375" customWidth="1"/>
    <col min="7941" max="7941" width="63.7109375" customWidth="1"/>
    <col min="7942" max="7942" width="10.7109375" customWidth="1"/>
    <col min="7943" max="7943" width="6.7109375" customWidth="1"/>
    <col min="7944" max="7944" width="14.7109375" customWidth="1"/>
    <col min="7945" max="7945" width="12.7109375" customWidth="1"/>
    <col min="7946" max="7946" width="13.7109375" customWidth="1"/>
    <col min="7947" max="7947" width="12.7109375" customWidth="1"/>
    <col min="7948" max="7948" width="11.5703125" bestFit="1" customWidth="1"/>
    <col min="8194" max="8194" width="7" customWidth="1"/>
    <col min="8195" max="8195" width="16.7109375" customWidth="1"/>
    <col min="8196" max="8196" width="10.7109375" customWidth="1"/>
    <col min="8197" max="8197" width="63.7109375" customWidth="1"/>
    <col min="8198" max="8198" width="10.7109375" customWidth="1"/>
    <col min="8199" max="8199" width="6.7109375" customWidth="1"/>
    <col min="8200" max="8200" width="14.7109375" customWidth="1"/>
    <col min="8201" max="8201" width="12.7109375" customWidth="1"/>
    <col min="8202" max="8202" width="13.7109375" customWidth="1"/>
    <col min="8203" max="8203" width="12.7109375" customWidth="1"/>
    <col min="8204" max="8204" width="11.5703125" bestFit="1" customWidth="1"/>
    <col min="8450" max="8450" width="7" customWidth="1"/>
    <col min="8451" max="8451" width="16.7109375" customWidth="1"/>
    <col min="8452" max="8452" width="10.7109375" customWidth="1"/>
    <col min="8453" max="8453" width="63.7109375" customWidth="1"/>
    <col min="8454" max="8454" width="10.7109375" customWidth="1"/>
    <col min="8455" max="8455" width="6.7109375" customWidth="1"/>
    <col min="8456" max="8456" width="14.7109375" customWidth="1"/>
    <col min="8457" max="8457" width="12.7109375" customWidth="1"/>
    <col min="8458" max="8458" width="13.7109375" customWidth="1"/>
    <col min="8459" max="8459" width="12.7109375" customWidth="1"/>
    <col min="8460" max="8460" width="11.5703125" bestFit="1" customWidth="1"/>
    <col min="8706" max="8706" width="7" customWidth="1"/>
    <col min="8707" max="8707" width="16.7109375" customWidth="1"/>
    <col min="8708" max="8708" width="10.7109375" customWidth="1"/>
    <col min="8709" max="8709" width="63.7109375" customWidth="1"/>
    <col min="8710" max="8710" width="10.7109375" customWidth="1"/>
    <col min="8711" max="8711" width="6.7109375" customWidth="1"/>
    <col min="8712" max="8712" width="14.7109375" customWidth="1"/>
    <col min="8713" max="8713" width="12.7109375" customWidth="1"/>
    <col min="8714" max="8714" width="13.7109375" customWidth="1"/>
    <col min="8715" max="8715" width="12.7109375" customWidth="1"/>
    <col min="8716" max="8716" width="11.5703125" bestFit="1" customWidth="1"/>
    <col min="8962" max="8962" width="7" customWidth="1"/>
    <col min="8963" max="8963" width="16.7109375" customWidth="1"/>
    <col min="8964" max="8964" width="10.7109375" customWidth="1"/>
    <col min="8965" max="8965" width="63.7109375" customWidth="1"/>
    <col min="8966" max="8966" width="10.7109375" customWidth="1"/>
    <col min="8967" max="8967" width="6.7109375" customWidth="1"/>
    <col min="8968" max="8968" width="14.7109375" customWidth="1"/>
    <col min="8969" max="8969" width="12.7109375" customWidth="1"/>
    <col min="8970" max="8970" width="13.7109375" customWidth="1"/>
    <col min="8971" max="8971" width="12.7109375" customWidth="1"/>
    <col min="8972" max="8972" width="11.5703125" bestFit="1" customWidth="1"/>
    <col min="9218" max="9218" width="7" customWidth="1"/>
    <col min="9219" max="9219" width="16.7109375" customWidth="1"/>
    <col min="9220" max="9220" width="10.7109375" customWidth="1"/>
    <col min="9221" max="9221" width="63.7109375" customWidth="1"/>
    <col min="9222" max="9222" width="10.7109375" customWidth="1"/>
    <col min="9223" max="9223" width="6.7109375" customWidth="1"/>
    <col min="9224" max="9224" width="14.7109375" customWidth="1"/>
    <col min="9225" max="9225" width="12.7109375" customWidth="1"/>
    <col min="9226" max="9226" width="13.7109375" customWidth="1"/>
    <col min="9227" max="9227" width="12.7109375" customWidth="1"/>
    <col min="9228" max="9228" width="11.5703125" bestFit="1" customWidth="1"/>
    <col min="9474" max="9474" width="7" customWidth="1"/>
    <col min="9475" max="9475" width="16.7109375" customWidth="1"/>
    <col min="9476" max="9476" width="10.7109375" customWidth="1"/>
    <col min="9477" max="9477" width="63.7109375" customWidth="1"/>
    <col min="9478" max="9478" width="10.7109375" customWidth="1"/>
    <col min="9479" max="9479" width="6.7109375" customWidth="1"/>
    <col min="9480" max="9480" width="14.7109375" customWidth="1"/>
    <col min="9481" max="9481" width="12.7109375" customWidth="1"/>
    <col min="9482" max="9482" width="13.7109375" customWidth="1"/>
    <col min="9483" max="9483" width="12.7109375" customWidth="1"/>
    <col min="9484" max="9484" width="11.5703125" bestFit="1" customWidth="1"/>
    <col min="9730" max="9730" width="7" customWidth="1"/>
    <col min="9731" max="9731" width="16.7109375" customWidth="1"/>
    <col min="9732" max="9732" width="10.7109375" customWidth="1"/>
    <col min="9733" max="9733" width="63.7109375" customWidth="1"/>
    <col min="9734" max="9734" width="10.7109375" customWidth="1"/>
    <col min="9735" max="9735" width="6.7109375" customWidth="1"/>
    <col min="9736" max="9736" width="14.7109375" customWidth="1"/>
    <col min="9737" max="9737" width="12.7109375" customWidth="1"/>
    <col min="9738" max="9738" width="13.7109375" customWidth="1"/>
    <col min="9739" max="9739" width="12.7109375" customWidth="1"/>
    <col min="9740" max="9740" width="11.5703125" bestFit="1" customWidth="1"/>
    <col min="9986" max="9986" width="7" customWidth="1"/>
    <col min="9987" max="9987" width="16.7109375" customWidth="1"/>
    <col min="9988" max="9988" width="10.7109375" customWidth="1"/>
    <col min="9989" max="9989" width="63.7109375" customWidth="1"/>
    <col min="9990" max="9990" width="10.7109375" customWidth="1"/>
    <col min="9991" max="9991" width="6.7109375" customWidth="1"/>
    <col min="9992" max="9992" width="14.7109375" customWidth="1"/>
    <col min="9993" max="9993" width="12.7109375" customWidth="1"/>
    <col min="9994" max="9994" width="13.7109375" customWidth="1"/>
    <col min="9995" max="9995" width="12.7109375" customWidth="1"/>
    <col min="9996" max="9996" width="11.5703125" bestFit="1" customWidth="1"/>
    <col min="10242" max="10242" width="7" customWidth="1"/>
    <col min="10243" max="10243" width="16.7109375" customWidth="1"/>
    <col min="10244" max="10244" width="10.7109375" customWidth="1"/>
    <col min="10245" max="10245" width="63.7109375" customWidth="1"/>
    <col min="10246" max="10246" width="10.7109375" customWidth="1"/>
    <col min="10247" max="10247" width="6.7109375" customWidth="1"/>
    <col min="10248" max="10248" width="14.7109375" customWidth="1"/>
    <col min="10249" max="10249" width="12.7109375" customWidth="1"/>
    <col min="10250" max="10250" width="13.7109375" customWidth="1"/>
    <col min="10251" max="10251" width="12.7109375" customWidth="1"/>
    <col min="10252" max="10252" width="11.5703125" bestFit="1" customWidth="1"/>
    <col min="10498" max="10498" width="7" customWidth="1"/>
    <col min="10499" max="10499" width="16.7109375" customWidth="1"/>
    <col min="10500" max="10500" width="10.7109375" customWidth="1"/>
    <col min="10501" max="10501" width="63.7109375" customWidth="1"/>
    <col min="10502" max="10502" width="10.7109375" customWidth="1"/>
    <col min="10503" max="10503" width="6.7109375" customWidth="1"/>
    <col min="10504" max="10504" width="14.7109375" customWidth="1"/>
    <col min="10505" max="10505" width="12.7109375" customWidth="1"/>
    <col min="10506" max="10506" width="13.7109375" customWidth="1"/>
    <col min="10507" max="10507" width="12.7109375" customWidth="1"/>
    <col min="10508" max="10508" width="11.5703125" bestFit="1" customWidth="1"/>
    <col min="10754" max="10754" width="7" customWidth="1"/>
    <col min="10755" max="10755" width="16.7109375" customWidth="1"/>
    <col min="10756" max="10756" width="10.7109375" customWidth="1"/>
    <col min="10757" max="10757" width="63.7109375" customWidth="1"/>
    <col min="10758" max="10758" width="10.7109375" customWidth="1"/>
    <col min="10759" max="10759" width="6.7109375" customWidth="1"/>
    <col min="10760" max="10760" width="14.7109375" customWidth="1"/>
    <col min="10761" max="10761" width="12.7109375" customWidth="1"/>
    <col min="10762" max="10762" width="13.7109375" customWidth="1"/>
    <col min="10763" max="10763" width="12.7109375" customWidth="1"/>
    <col min="10764" max="10764" width="11.5703125" bestFit="1" customWidth="1"/>
    <col min="11010" max="11010" width="7" customWidth="1"/>
    <col min="11011" max="11011" width="16.7109375" customWidth="1"/>
    <col min="11012" max="11012" width="10.7109375" customWidth="1"/>
    <col min="11013" max="11013" width="63.7109375" customWidth="1"/>
    <col min="11014" max="11014" width="10.7109375" customWidth="1"/>
    <col min="11015" max="11015" width="6.7109375" customWidth="1"/>
    <col min="11016" max="11016" width="14.7109375" customWidth="1"/>
    <col min="11017" max="11017" width="12.7109375" customWidth="1"/>
    <col min="11018" max="11018" width="13.7109375" customWidth="1"/>
    <col min="11019" max="11019" width="12.7109375" customWidth="1"/>
    <col min="11020" max="11020" width="11.5703125" bestFit="1" customWidth="1"/>
    <col min="11266" max="11266" width="7" customWidth="1"/>
    <col min="11267" max="11267" width="16.7109375" customWidth="1"/>
    <col min="11268" max="11268" width="10.7109375" customWidth="1"/>
    <col min="11269" max="11269" width="63.7109375" customWidth="1"/>
    <col min="11270" max="11270" width="10.7109375" customWidth="1"/>
    <col min="11271" max="11271" width="6.7109375" customWidth="1"/>
    <col min="11272" max="11272" width="14.7109375" customWidth="1"/>
    <col min="11273" max="11273" width="12.7109375" customWidth="1"/>
    <col min="11274" max="11274" width="13.7109375" customWidth="1"/>
    <col min="11275" max="11275" width="12.7109375" customWidth="1"/>
    <col min="11276" max="11276" width="11.5703125" bestFit="1" customWidth="1"/>
    <col min="11522" max="11522" width="7" customWidth="1"/>
    <col min="11523" max="11523" width="16.7109375" customWidth="1"/>
    <col min="11524" max="11524" width="10.7109375" customWidth="1"/>
    <col min="11525" max="11525" width="63.7109375" customWidth="1"/>
    <col min="11526" max="11526" width="10.7109375" customWidth="1"/>
    <col min="11527" max="11527" width="6.7109375" customWidth="1"/>
    <col min="11528" max="11528" width="14.7109375" customWidth="1"/>
    <col min="11529" max="11529" width="12.7109375" customWidth="1"/>
    <col min="11530" max="11530" width="13.7109375" customWidth="1"/>
    <col min="11531" max="11531" width="12.7109375" customWidth="1"/>
    <col min="11532" max="11532" width="11.5703125" bestFit="1" customWidth="1"/>
    <col min="11778" max="11778" width="7" customWidth="1"/>
    <col min="11779" max="11779" width="16.7109375" customWidth="1"/>
    <col min="11780" max="11780" width="10.7109375" customWidth="1"/>
    <col min="11781" max="11781" width="63.7109375" customWidth="1"/>
    <col min="11782" max="11782" width="10.7109375" customWidth="1"/>
    <col min="11783" max="11783" width="6.7109375" customWidth="1"/>
    <col min="11784" max="11784" width="14.7109375" customWidth="1"/>
    <col min="11785" max="11785" width="12.7109375" customWidth="1"/>
    <col min="11786" max="11786" width="13.7109375" customWidth="1"/>
    <col min="11787" max="11787" width="12.7109375" customWidth="1"/>
    <col min="11788" max="11788" width="11.5703125" bestFit="1" customWidth="1"/>
    <col min="12034" max="12034" width="7" customWidth="1"/>
    <col min="12035" max="12035" width="16.7109375" customWidth="1"/>
    <col min="12036" max="12036" width="10.7109375" customWidth="1"/>
    <col min="12037" max="12037" width="63.7109375" customWidth="1"/>
    <col min="12038" max="12038" width="10.7109375" customWidth="1"/>
    <col min="12039" max="12039" width="6.7109375" customWidth="1"/>
    <col min="12040" max="12040" width="14.7109375" customWidth="1"/>
    <col min="12041" max="12041" width="12.7109375" customWidth="1"/>
    <col min="12042" max="12042" width="13.7109375" customWidth="1"/>
    <col min="12043" max="12043" width="12.7109375" customWidth="1"/>
    <col min="12044" max="12044" width="11.5703125" bestFit="1" customWidth="1"/>
    <col min="12290" max="12290" width="7" customWidth="1"/>
    <col min="12291" max="12291" width="16.7109375" customWidth="1"/>
    <col min="12292" max="12292" width="10.7109375" customWidth="1"/>
    <col min="12293" max="12293" width="63.7109375" customWidth="1"/>
    <col min="12294" max="12294" width="10.7109375" customWidth="1"/>
    <col min="12295" max="12295" width="6.7109375" customWidth="1"/>
    <col min="12296" max="12296" width="14.7109375" customWidth="1"/>
    <col min="12297" max="12297" width="12.7109375" customWidth="1"/>
    <col min="12298" max="12298" width="13.7109375" customWidth="1"/>
    <col min="12299" max="12299" width="12.7109375" customWidth="1"/>
    <col min="12300" max="12300" width="11.5703125" bestFit="1" customWidth="1"/>
    <col min="12546" max="12546" width="7" customWidth="1"/>
    <col min="12547" max="12547" width="16.7109375" customWidth="1"/>
    <col min="12548" max="12548" width="10.7109375" customWidth="1"/>
    <col min="12549" max="12549" width="63.7109375" customWidth="1"/>
    <col min="12550" max="12550" width="10.7109375" customWidth="1"/>
    <col min="12551" max="12551" width="6.7109375" customWidth="1"/>
    <col min="12552" max="12552" width="14.7109375" customWidth="1"/>
    <col min="12553" max="12553" width="12.7109375" customWidth="1"/>
    <col min="12554" max="12554" width="13.7109375" customWidth="1"/>
    <col min="12555" max="12555" width="12.7109375" customWidth="1"/>
    <col min="12556" max="12556" width="11.5703125" bestFit="1" customWidth="1"/>
    <col min="12802" max="12802" width="7" customWidth="1"/>
    <col min="12803" max="12803" width="16.7109375" customWidth="1"/>
    <col min="12804" max="12804" width="10.7109375" customWidth="1"/>
    <col min="12805" max="12805" width="63.7109375" customWidth="1"/>
    <col min="12806" max="12806" width="10.7109375" customWidth="1"/>
    <col min="12807" max="12807" width="6.7109375" customWidth="1"/>
    <col min="12808" max="12808" width="14.7109375" customWidth="1"/>
    <col min="12809" max="12809" width="12.7109375" customWidth="1"/>
    <col min="12810" max="12810" width="13.7109375" customWidth="1"/>
    <col min="12811" max="12811" width="12.7109375" customWidth="1"/>
    <col min="12812" max="12812" width="11.5703125" bestFit="1" customWidth="1"/>
    <col min="13058" max="13058" width="7" customWidth="1"/>
    <col min="13059" max="13059" width="16.7109375" customWidth="1"/>
    <col min="13060" max="13060" width="10.7109375" customWidth="1"/>
    <col min="13061" max="13061" width="63.7109375" customWidth="1"/>
    <col min="13062" max="13062" width="10.7109375" customWidth="1"/>
    <col min="13063" max="13063" width="6.7109375" customWidth="1"/>
    <col min="13064" max="13064" width="14.7109375" customWidth="1"/>
    <col min="13065" max="13065" width="12.7109375" customWidth="1"/>
    <col min="13066" max="13066" width="13.7109375" customWidth="1"/>
    <col min="13067" max="13067" width="12.7109375" customWidth="1"/>
    <col min="13068" max="13068" width="11.5703125" bestFit="1" customWidth="1"/>
    <col min="13314" max="13314" width="7" customWidth="1"/>
    <col min="13315" max="13315" width="16.7109375" customWidth="1"/>
    <col min="13316" max="13316" width="10.7109375" customWidth="1"/>
    <col min="13317" max="13317" width="63.7109375" customWidth="1"/>
    <col min="13318" max="13318" width="10.7109375" customWidth="1"/>
    <col min="13319" max="13319" width="6.7109375" customWidth="1"/>
    <col min="13320" max="13320" width="14.7109375" customWidth="1"/>
    <col min="13321" max="13321" width="12.7109375" customWidth="1"/>
    <col min="13322" max="13322" width="13.7109375" customWidth="1"/>
    <col min="13323" max="13323" width="12.7109375" customWidth="1"/>
    <col min="13324" max="13324" width="11.5703125" bestFit="1" customWidth="1"/>
    <col min="13570" max="13570" width="7" customWidth="1"/>
    <col min="13571" max="13571" width="16.7109375" customWidth="1"/>
    <col min="13572" max="13572" width="10.7109375" customWidth="1"/>
    <col min="13573" max="13573" width="63.7109375" customWidth="1"/>
    <col min="13574" max="13574" width="10.7109375" customWidth="1"/>
    <col min="13575" max="13575" width="6.7109375" customWidth="1"/>
    <col min="13576" max="13576" width="14.7109375" customWidth="1"/>
    <col min="13577" max="13577" width="12.7109375" customWidth="1"/>
    <col min="13578" max="13578" width="13.7109375" customWidth="1"/>
    <col min="13579" max="13579" width="12.7109375" customWidth="1"/>
    <col min="13580" max="13580" width="11.5703125" bestFit="1" customWidth="1"/>
    <col min="13826" max="13826" width="7" customWidth="1"/>
    <col min="13827" max="13827" width="16.7109375" customWidth="1"/>
    <col min="13828" max="13828" width="10.7109375" customWidth="1"/>
    <col min="13829" max="13829" width="63.7109375" customWidth="1"/>
    <col min="13830" max="13830" width="10.7109375" customWidth="1"/>
    <col min="13831" max="13831" width="6.7109375" customWidth="1"/>
    <col min="13832" max="13832" width="14.7109375" customWidth="1"/>
    <col min="13833" max="13833" width="12.7109375" customWidth="1"/>
    <col min="13834" max="13834" width="13.7109375" customWidth="1"/>
    <col min="13835" max="13835" width="12.7109375" customWidth="1"/>
    <col min="13836" max="13836" width="11.5703125" bestFit="1" customWidth="1"/>
    <col min="14082" max="14082" width="7" customWidth="1"/>
    <col min="14083" max="14083" width="16.7109375" customWidth="1"/>
    <col min="14084" max="14084" width="10.7109375" customWidth="1"/>
    <col min="14085" max="14085" width="63.7109375" customWidth="1"/>
    <col min="14086" max="14086" width="10.7109375" customWidth="1"/>
    <col min="14087" max="14087" width="6.7109375" customWidth="1"/>
    <col min="14088" max="14088" width="14.7109375" customWidth="1"/>
    <col min="14089" max="14089" width="12.7109375" customWidth="1"/>
    <col min="14090" max="14090" width="13.7109375" customWidth="1"/>
    <col min="14091" max="14091" width="12.7109375" customWidth="1"/>
    <col min="14092" max="14092" width="11.5703125" bestFit="1" customWidth="1"/>
    <col min="14338" max="14338" width="7" customWidth="1"/>
    <col min="14339" max="14339" width="16.7109375" customWidth="1"/>
    <col min="14340" max="14340" width="10.7109375" customWidth="1"/>
    <col min="14341" max="14341" width="63.7109375" customWidth="1"/>
    <col min="14342" max="14342" width="10.7109375" customWidth="1"/>
    <col min="14343" max="14343" width="6.7109375" customWidth="1"/>
    <col min="14344" max="14344" width="14.7109375" customWidth="1"/>
    <col min="14345" max="14345" width="12.7109375" customWidth="1"/>
    <col min="14346" max="14346" width="13.7109375" customWidth="1"/>
    <col min="14347" max="14347" width="12.7109375" customWidth="1"/>
    <col min="14348" max="14348" width="11.5703125" bestFit="1" customWidth="1"/>
    <col min="14594" max="14594" width="7" customWidth="1"/>
    <col min="14595" max="14595" width="16.7109375" customWidth="1"/>
    <col min="14596" max="14596" width="10.7109375" customWidth="1"/>
    <col min="14597" max="14597" width="63.7109375" customWidth="1"/>
    <col min="14598" max="14598" width="10.7109375" customWidth="1"/>
    <col min="14599" max="14599" width="6.7109375" customWidth="1"/>
    <col min="14600" max="14600" width="14.7109375" customWidth="1"/>
    <col min="14601" max="14601" width="12.7109375" customWidth="1"/>
    <col min="14602" max="14602" width="13.7109375" customWidth="1"/>
    <col min="14603" max="14603" width="12.7109375" customWidth="1"/>
    <col min="14604" max="14604" width="11.5703125" bestFit="1" customWidth="1"/>
    <col min="14850" max="14850" width="7" customWidth="1"/>
    <col min="14851" max="14851" width="16.7109375" customWidth="1"/>
    <col min="14852" max="14852" width="10.7109375" customWidth="1"/>
    <col min="14853" max="14853" width="63.7109375" customWidth="1"/>
    <col min="14854" max="14854" width="10.7109375" customWidth="1"/>
    <col min="14855" max="14855" width="6.7109375" customWidth="1"/>
    <col min="14856" max="14856" width="14.7109375" customWidth="1"/>
    <col min="14857" max="14857" width="12.7109375" customWidth="1"/>
    <col min="14858" max="14858" width="13.7109375" customWidth="1"/>
    <col min="14859" max="14859" width="12.7109375" customWidth="1"/>
    <col min="14860" max="14860" width="11.5703125" bestFit="1" customWidth="1"/>
    <col min="15106" max="15106" width="7" customWidth="1"/>
    <col min="15107" max="15107" width="16.7109375" customWidth="1"/>
    <col min="15108" max="15108" width="10.7109375" customWidth="1"/>
    <col min="15109" max="15109" width="63.7109375" customWidth="1"/>
    <col min="15110" max="15110" width="10.7109375" customWidth="1"/>
    <col min="15111" max="15111" width="6.7109375" customWidth="1"/>
    <col min="15112" max="15112" width="14.7109375" customWidth="1"/>
    <col min="15113" max="15113" width="12.7109375" customWidth="1"/>
    <col min="15114" max="15114" width="13.7109375" customWidth="1"/>
    <col min="15115" max="15115" width="12.7109375" customWidth="1"/>
    <col min="15116" max="15116" width="11.5703125" bestFit="1" customWidth="1"/>
    <col min="15362" max="15362" width="7" customWidth="1"/>
    <col min="15363" max="15363" width="16.7109375" customWidth="1"/>
    <col min="15364" max="15364" width="10.7109375" customWidth="1"/>
    <col min="15365" max="15365" width="63.7109375" customWidth="1"/>
    <col min="15366" max="15366" width="10.7109375" customWidth="1"/>
    <col min="15367" max="15367" width="6.7109375" customWidth="1"/>
    <col min="15368" max="15368" width="14.7109375" customWidth="1"/>
    <col min="15369" max="15369" width="12.7109375" customWidth="1"/>
    <col min="15370" max="15370" width="13.7109375" customWidth="1"/>
    <col min="15371" max="15371" width="12.7109375" customWidth="1"/>
    <col min="15372" max="15372" width="11.5703125" bestFit="1" customWidth="1"/>
    <col min="15618" max="15618" width="7" customWidth="1"/>
    <col min="15619" max="15619" width="16.7109375" customWidth="1"/>
    <col min="15620" max="15620" width="10.7109375" customWidth="1"/>
    <col min="15621" max="15621" width="63.7109375" customWidth="1"/>
    <col min="15622" max="15622" width="10.7109375" customWidth="1"/>
    <col min="15623" max="15623" width="6.7109375" customWidth="1"/>
    <col min="15624" max="15624" width="14.7109375" customWidth="1"/>
    <col min="15625" max="15625" width="12.7109375" customWidth="1"/>
    <col min="15626" max="15626" width="13.7109375" customWidth="1"/>
    <col min="15627" max="15627" width="12.7109375" customWidth="1"/>
    <col min="15628" max="15628" width="11.5703125" bestFit="1" customWidth="1"/>
    <col min="15874" max="15874" width="7" customWidth="1"/>
    <col min="15875" max="15875" width="16.7109375" customWidth="1"/>
    <col min="15876" max="15876" width="10.7109375" customWidth="1"/>
    <col min="15877" max="15877" width="63.7109375" customWidth="1"/>
    <col min="15878" max="15878" width="10.7109375" customWidth="1"/>
    <col min="15879" max="15879" width="6.7109375" customWidth="1"/>
    <col min="15880" max="15880" width="14.7109375" customWidth="1"/>
    <col min="15881" max="15881" width="12.7109375" customWidth="1"/>
    <col min="15882" max="15882" width="13.7109375" customWidth="1"/>
    <col min="15883" max="15883" width="12.7109375" customWidth="1"/>
    <col min="15884" max="15884" width="11.5703125" bestFit="1" customWidth="1"/>
    <col min="16130" max="16130" width="7" customWidth="1"/>
    <col min="16131" max="16131" width="16.7109375" customWidth="1"/>
    <col min="16132" max="16132" width="10.7109375" customWidth="1"/>
    <col min="16133" max="16133" width="63.7109375" customWidth="1"/>
    <col min="16134" max="16134" width="10.7109375" customWidth="1"/>
    <col min="16135" max="16135" width="6.7109375" customWidth="1"/>
    <col min="16136" max="16136" width="14.7109375" customWidth="1"/>
    <col min="16137" max="16137" width="12.7109375" customWidth="1"/>
    <col min="16138" max="16138" width="13.7109375" customWidth="1"/>
    <col min="16139" max="16139" width="12.7109375" customWidth="1"/>
    <col min="16140" max="16140" width="11.5703125" bestFit="1" customWidth="1"/>
  </cols>
  <sheetData>
    <row r="1" spans="1:20" ht="42.75" customHeight="1" x14ac:dyDescent="0.2">
      <c r="B1" s="264" t="s">
        <v>27</v>
      </c>
      <c r="C1" s="264"/>
      <c r="D1" s="264"/>
      <c r="E1" s="264"/>
      <c r="F1" s="264"/>
      <c r="G1" s="264"/>
      <c r="H1" s="264"/>
      <c r="I1" s="264"/>
      <c r="J1" s="264"/>
      <c r="K1" s="215"/>
      <c r="L1" s="215"/>
      <c r="M1" s="181"/>
      <c r="N1" s="181"/>
      <c r="O1" s="181"/>
      <c r="P1" s="181"/>
      <c r="Q1" s="181"/>
      <c r="R1" s="181"/>
      <c r="S1" s="181"/>
      <c r="T1" s="181"/>
    </row>
    <row r="2" spans="1:20" s="1" customFormat="1" ht="16.5" x14ac:dyDescent="0.35">
      <c r="A2"/>
      <c r="B2" s="98" t="s">
        <v>179</v>
      </c>
      <c r="C2" s="3"/>
      <c r="D2" s="4"/>
      <c r="E2" s="5"/>
      <c r="F2" s="6"/>
      <c r="G2" s="70"/>
      <c r="H2" s="11"/>
      <c r="I2" s="7"/>
      <c r="J2" s="8"/>
      <c r="K2" s="4"/>
    </row>
    <row r="3" spans="1:20" s="1" customFormat="1" ht="16.5" x14ac:dyDescent="0.35">
      <c r="A3"/>
      <c r="B3" s="3" t="s">
        <v>180</v>
      </c>
      <c r="C3" s="3"/>
      <c r="D3" s="4"/>
      <c r="E3" s="5"/>
      <c r="F3" s="6"/>
      <c r="G3" s="70"/>
      <c r="H3" s="11"/>
      <c r="I3" s="10"/>
      <c r="J3" s="9"/>
      <c r="K3" s="4"/>
    </row>
    <row r="4" spans="1:20" s="1" customFormat="1" ht="16.5" x14ac:dyDescent="0.35">
      <c r="A4"/>
      <c r="B4" s="3" t="s">
        <v>58</v>
      </c>
      <c r="C4" s="3"/>
      <c r="D4" s="4"/>
      <c r="E4" s="5"/>
      <c r="F4" s="6"/>
      <c r="G4" s="70"/>
      <c r="H4" s="11"/>
      <c r="I4" s="10"/>
      <c r="J4" s="9"/>
      <c r="K4" s="4"/>
    </row>
    <row r="5" spans="1:20" s="1" customFormat="1" ht="16.5" x14ac:dyDescent="0.35">
      <c r="A5"/>
      <c r="B5" s="3" t="s">
        <v>200</v>
      </c>
      <c r="C5" s="3"/>
      <c r="D5" s="4"/>
      <c r="E5" s="5"/>
      <c r="F5" s="6"/>
      <c r="G5" s="70"/>
      <c r="H5" s="11"/>
      <c r="I5" s="7"/>
      <c r="J5" s="9"/>
      <c r="K5" s="4"/>
    </row>
    <row r="6" spans="1:20" s="1" customFormat="1" ht="16.5" x14ac:dyDescent="0.35">
      <c r="A6"/>
      <c r="B6" s="3" t="s">
        <v>201</v>
      </c>
      <c r="C6" s="3"/>
      <c r="D6" s="4"/>
      <c r="E6" s="5"/>
      <c r="F6" s="6"/>
      <c r="G6" s="70"/>
      <c r="H6" s="11"/>
      <c r="I6" s="7" t="s">
        <v>1</v>
      </c>
      <c r="J6" s="9"/>
      <c r="K6" s="4"/>
    </row>
    <row r="7" spans="1:20" s="1" customFormat="1" ht="17.25" thickBot="1" x14ac:dyDescent="0.4">
      <c r="A7"/>
      <c r="B7" s="3"/>
      <c r="C7" s="3"/>
      <c r="D7" s="4"/>
      <c r="E7" s="5"/>
      <c r="F7" s="6"/>
      <c r="G7" s="70"/>
      <c r="H7" s="11"/>
      <c r="I7" s="7"/>
      <c r="J7" s="9"/>
      <c r="K7" s="4"/>
      <c r="M7"/>
    </row>
    <row r="8" spans="1:20" s="1" customFormat="1" ht="16.5" x14ac:dyDescent="0.35">
      <c r="A8"/>
      <c r="B8" s="185" t="s">
        <v>2</v>
      </c>
      <c r="C8" s="186" t="s">
        <v>3</v>
      </c>
      <c r="D8" s="187" t="s">
        <v>4</v>
      </c>
      <c r="E8" s="188" t="s">
        <v>5</v>
      </c>
      <c r="F8" s="189" t="s">
        <v>116</v>
      </c>
      <c r="G8" s="190" t="s">
        <v>117</v>
      </c>
      <c r="H8" s="191" t="s">
        <v>118</v>
      </c>
      <c r="I8" s="192" t="s">
        <v>119</v>
      </c>
      <c r="J8" s="193" t="s">
        <v>120</v>
      </c>
      <c r="K8" s="184"/>
      <c r="L8" s="184"/>
      <c r="M8" s="181"/>
      <c r="N8" s="180"/>
      <c r="O8" s="180"/>
      <c r="P8" s="180"/>
      <c r="Q8" s="180"/>
      <c r="R8" s="180"/>
      <c r="S8" s="180"/>
      <c r="T8" s="180"/>
    </row>
    <row r="9" spans="1:20" s="1" customFormat="1" ht="17.25" thickBot="1" x14ac:dyDescent="0.4">
      <c r="A9"/>
      <c r="B9" s="194"/>
      <c r="C9" s="195" t="s">
        <v>6</v>
      </c>
      <c r="D9" s="196" t="s">
        <v>6</v>
      </c>
      <c r="E9" s="197"/>
      <c r="F9" s="198" t="s">
        <v>0</v>
      </c>
      <c r="G9" s="199" t="s">
        <v>0</v>
      </c>
      <c r="H9" s="200" t="s">
        <v>7</v>
      </c>
      <c r="I9" s="201" t="s">
        <v>7</v>
      </c>
      <c r="J9" s="202" t="s">
        <v>8</v>
      </c>
      <c r="K9" s="4"/>
      <c r="M9"/>
    </row>
    <row r="10" spans="1:20" s="1" customFormat="1" ht="17.25" thickBot="1" x14ac:dyDescent="0.4">
      <c r="A10" s="2"/>
      <c r="B10" s="71">
        <v>1</v>
      </c>
      <c r="C10" s="72"/>
      <c r="D10" s="73"/>
      <c r="E10" s="74" t="s">
        <v>28</v>
      </c>
      <c r="F10" s="12" t="s">
        <v>0</v>
      </c>
      <c r="G10" s="75" t="s">
        <v>0</v>
      </c>
      <c r="H10" s="13" t="s">
        <v>0</v>
      </c>
      <c r="I10" s="12" t="s">
        <v>0</v>
      </c>
      <c r="J10" s="14"/>
      <c r="K10" s="4"/>
      <c r="M10"/>
    </row>
    <row r="11" spans="1:20" s="1" customFormat="1" ht="15" x14ac:dyDescent="0.3">
      <c r="A11"/>
      <c r="B11" s="15" t="s">
        <v>9</v>
      </c>
      <c r="C11" s="16" t="s">
        <v>10</v>
      </c>
      <c r="D11" s="39">
        <v>348.72</v>
      </c>
      <c r="E11" s="17" t="s">
        <v>114</v>
      </c>
      <c r="F11" s="7">
        <v>0</v>
      </c>
      <c r="G11" s="18" t="s">
        <v>11</v>
      </c>
      <c r="H11" s="19">
        <f>D11*1.24</f>
        <v>432.4128</v>
      </c>
      <c r="I11" s="7">
        <f>SUM(F11*H11)</f>
        <v>0</v>
      </c>
      <c r="J11" s="20" t="s">
        <v>0</v>
      </c>
      <c r="K11" s="4"/>
      <c r="M11"/>
    </row>
    <row r="12" spans="1:20" s="1" customFormat="1" ht="17.25" thickBot="1" x14ac:dyDescent="0.4">
      <c r="A12"/>
      <c r="B12" s="21"/>
      <c r="C12" s="22"/>
      <c r="D12" s="23"/>
      <c r="E12" s="24" t="s">
        <v>12</v>
      </c>
      <c r="F12" s="27"/>
      <c r="G12" s="25"/>
      <c r="H12" s="26"/>
      <c r="I12" s="27"/>
      <c r="J12" s="28">
        <f>SUM(I11)</f>
        <v>0</v>
      </c>
      <c r="K12" s="4"/>
      <c r="M12"/>
    </row>
    <row r="13" spans="1:20" s="1" customFormat="1" ht="17.25" thickBot="1" x14ac:dyDescent="0.4">
      <c r="A13" s="2"/>
      <c r="B13" s="71">
        <v>2</v>
      </c>
      <c r="C13" s="72"/>
      <c r="D13" s="73"/>
      <c r="E13" s="74" t="s">
        <v>59</v>
      </c>
      <c r="F13" s="7"/>
      <c r="G13" s="75"/>
      <c r="H13" s="13"/>
      <c r="I13" s="12"/>
      <c r="J13" s="29"/>
      <c r="K13" s="4"/>
      <c r="M13"/>
    </row>
    <row r="14" spans="1:20" s="1" customFormat="1" ht="15.75" customHeight="1" x14ac:dyDescent="0.35">
      <c r="A14"/>
      <c r="B14" s="35" t="s">
        <v>0</v>
      </c>
      <c r="C14" s="36"/>
      <c r="D14" s="37"/>
      <c r="E14" s="38" t="s">
        <v>50</v>
      </c>
      <c r="F14" s="7"/>
      <c r="G14" s="18"/>
      <c r="H14" s="19" t="s">
        <v>0</v>
      </c>
      <c r="I14" s="7" t="s">
        <v>0</v>
      </c>
      <c r="J14" s="30"/>
      <c r="K14" s="4"/>
      <c r="M14"/>
    </row>
    <row r="15" spans="1:20" s="1" customFormat="1" ht="15" x14ac:dyDescent="0.3">
      <c r="A15"/>
      <c r="B15" s="31" t="s">
        <v>13</v>
      </c>
      <c r="C15" s="32" t="s">
        <v>29</v>
      </c>
      <c r="D15" s="33">
        <v>1.35</v>
      </c>
      <c r="E15" s="34" t="s">
        <v>30</v>
      </c>
      <c r="F15" s="7">
        <v>2460.6999999999998</v>
      </c>
      <c r="G15" s="18" t="s">
        <v>11</v>
      </c>
      <c r="H15" s="19">
        <f>D15*1.24</f>
        <v>1.6740000000000002</v>
      </c>
      <c r="I15" s="7">
        <f>SUM(F15*H15)</f>
        <v>4119.2118</v>
      </c>
      <c r="J15" s="30"/>
      <c r="K15" s="4"/>
      <c r="M15"/>
    </row>
    <row r="16" spans="1:20" s="1" customFormat="1" ht="17.25" thickBot="1" x14ac:dyDescent="0.4">
      <c r="A16"/>
      <c r="B16" s="21" t="s">
        <v>0</v>
      </c>
      <c r="C16" s="40"/>
      <c r="D16" s="23"/>
      <c r="E16" s="24" t="s">
        <v>12</v>
      </c>
      <c r="F16" s="27"/>
      <c r="G16" s="25"/>
      <c r="H16" s="26"/>
      <c r="I16" s="27"/>
      <c r="J16" s="76">
        <f>SUM(I15:I15)</f>
        <v>4119.2118</v>
      </c>
      <c r="K16" s="4"/>
      <c r="M16"/>
    </row>
    <row r="17" spans="1:13" s="1" customFormat="1" ht="17.25" thickBot="1" x14ac:dyDescent="0.4">
      <c r="A17" s="2"/>
      <c r="B17" s="71">
        <v>3</v>
      </c>
      <c r="C17" s="72"/>
      <c r="D17" s="73"/>
      <c r="E17" s="74" t="s">
        <v>158</v>
      </c>
      <c r="F17" s="7"/>
      <c r="G17" s="75"/>
      <c r="H17" s="13"/>
      <c r="I17" s="12"/>
      <c r="J17" s="29"/>
      <c r="K17" s="4"/>
      <c r="M17"/>
    </row>
    <row r="18" spans="1:13" s="1" customFormat="1" ht="16.5" x14ac:dyDescent="0.35">
      <c r="A18"/>
      <c r="B18" s="35" t="s">
        <v>0</v>
      </c>
      <c r="C18" s="36"/>
      <c r="D18" s="37"/>
      <c r="E18" s="38" t="s">
        <v>60</v>
      </c>
      <c r="F18" s="7"/>
      <c r="G18" s="18"/>
      <c r="H18" s="19" t="s">
        <v>0</v>
      </c>
      <c r="I18" s="7" t="s">
        <v>0</v>
      </c>
      <c r="J18" s="30"/>
      <c r="K18" s="4"/>
      <c r="M18"/>
    </row>
    <row r="19" spans="1:13" s="1" customFormat="1" ht="30" x14ac:dyDescent="0.3">
      <c r="A19"/>
      <c r="B19" s="116" t="s">
        <v>14</v>
      </c>
      <c r="C19" s="110" t="s">
        <v>45</v>
      </c>
      <c r="D19" s="111">
        <v>218.32</v>
      </c>
      <c r="E19" s="112" t="s">
        <v>46</v>
      </c>
      <c r="F19" s="113">
        <v>0.57999999999999996</v>
      </c>
      <c r="G19" s="114" t="s">
        <v>47</v>
      </c>
      <c r="H19" s="115">
        <f>D19*1.24</f>
        <v>270.71679999999998</v>
      </c>
      <c r="I19" s="113">
        <f>SUM(F19*H19)</f>
        <v>157.01574399999998</v>
      </c>
      <c r="J19" s="30"/>
      <c r="K19" s="4"/>
      <c r="M19"/>
    </row>
    <row r="20" spans="1:13" s="1" customFormat="1" ht="15" x14ac:dyDescent="0.3">
      <c r="A20"/>
      <c r="B20" s="15" t="s">
        <v>42</v>
      </c>
      <c r="C20" s="32" t="s">
        <v>48</v>
      </c>
      <c r="D20" s="33">
        <v>0.84</v>
      </c>
      <c r="E20" s="34" t="s">
        <v>49</v>
      </c>
      <c r="F20" s="7">
        <v>11.79</v>
      </c>
      <c r="G20" s="18" t="s">
        <v>41</v>
      </c>
      <c r="H20" s="115">
        <f>D20*1.24</f>
        <v>1.0415999999999999</v>
      </c>
      <c r="I20" s="113">
        <f>SUM(F20*H20)</f>
        <v>12.280463999999997</v>
      </c>
      <c r="J20" s="30"/>
      <c r="K20" s="4"/>
      <c r="M20"/>
    </row>
    <row r="21" spans="1:13" s="1" customFormat="1" ht="17.25" thickBot="1" x14ac:dyDescent="0.4">
      <c r="A21"/>
      <c r="B21" s="21" t="s">
        <v>0</v>
      </c>
      <c r="C21" s="40"/>
      <c r="D21" s="23"/>
      <c r="E21" s="24" t="s">
        <v>12</v>
      </c>
      <c r="F21" s="27"/>
      <c r="G21" s="25"/>
      <c r="H21" s="26"/>
      <c r="I21" s="27"/>
      <c r="J21" s="76">
        <f>SUM(I19:I20)</f>
        <v>169.29620799999998</v>
      </c>
      <c r="K21" s="4"/>
      <c r="M21"/>
    </row>
    <row r="22" spans="1:13" ht="17.25" thickBot="1" x14ac:dyDescent="0.4">
      <c r="A22" s="2"/>
      <c r="B22" s="71">
        <v>4</v>
      </c>
      <c r="C22" s="72"/>
      <c r="D22" s="73"/>
      <c r="E22" s="74" t="s">
        <v>109</v>
      </c>
      <c r="F22" s="7"/>
      <c r="G22" s="174" t="s">
        <v>0</v>
      </c>
      <c r="H22" s="13" t="s">
        <v>0</v>
      </c>
      <c r="I22" s="12" t="s">
        <v>0</v>
      </c>
      <c r="J22" s="29" t="s">
        <v>0</v>
      </c>
      <c r="K22" s="4"/>
    </row>
    <row r="23" spans="1:13" ht="16.5" x14ac:dyDescent="0.35">
      <c r="B23" s="175"/>
      <c r="C23" s="176"/>
      <c r="D23" s="177"/>
      <c r="E23" s="38" t="s">
        <v>110</v>
      </c>
      <c r="F23" s="7"/>
      <c r="G23" s="18" t="s">
        <v>0</v>
      </c>
      <c r="H23" s="19" t="s">
        <v>0</v>
      </c>
      <c r="I23" s="7" t="s">
        <v>0</v>
      </c>
      <c r="J23" s="30"/>
      <c r="K23" s="4"/>
    </row>
    <row r="24" spans="1:13" ht="15" x14ac:dyDescent="0.3">
      <c r="B24" s="15" t="s">
        <v>15</v>
      </c>
      <c r="C24" s="178" t="s">
        <v>111</v>
      </c>
      <c r="D24" s="39">
        <v>5.13</v>
      </c>
      <c r="E24" s="17" t="s">
        <v>112</v>
      </c>
      <c r="F24" s="7">
        <v>40.97</v>
      </c>
      <c r="G24" s="18" t="s">
        <v>113</v>
      </c>
      <c r="H24" s="19">
        <f>D24*1.24</f>
        <v>6.3612000000000002</v>
      </c>
      <c r="I24" s="7">
        <f>SUM(F24*H24)</f>
        <v>260.61836399999999</v>
      </c>
      <c r="J24" s="179"/>
      <c r="K24" s="4"/>
    </row>
    <row r="25" spans="1:13" ht="16.5" x14ac:dyDescent="0.35">
      <c r="B25" s="15" t="s">
        <v>0</v>
      </c>
      <c r="C25" s="17" t="s">
        <v>0</v>
      </c>
      <c r="D25" s="300"/>
      <c r="E25" s="38" t="s">
        <v>185</v>
      </c>
      <c r="F25" s="113"/>
      <c r="G25" s="18"/>
      <c r="H25" s="19"/>
      <c r="I25" s="7"/>
      <c r="J25" s="298"/>
      <c r="K25" s="4"/>
    </row>
    <row r="26" spans="1:13" ht="15" x14ac:dyDescent="0.3">
      <c r="B26" s="15" t="s">
        <v>16</v>
      </c>
      <c r="C26" s="299" t="s">
        <v>186</v>
      </c>
      <c r="D26" s="300">
        <v>92.44</v>
      </c>
      <c r="E26" s="17" t="s">
        <v>187</v>
      </c>
      <c r="F26" s="113">
        <v>40.97</v>
      </c>
      <c r="G26" s="18" t="s">
        <v>113</v>
      </c>
      <c r="H26" s="19">
        <f>D26*1.24</f>
        <v>114.62559999999999</v>
      </c>
      <c r="I26" s="7">
        <f>SUM(F26*H26)</f>
        <v>4696.2108319999998</v>
      </c>
      <c r="J26" s="301"/>
      <c r="K26" s="4"/>
    </row>
    <row r="27" spans="1:13" ht="30" x14ac:dyDescent="0.3">
      <c r="B27" s="116" t="s">
        <v>51</v>
      </c>
      <c r="C27" s="302" t="s">
        <v>188</v>
      </c>
      <c r="D27" s="303">
        <v>25.53</v>
      </c>
      <c r="E27" s="119" t="s">
        <v>189</v>
      </c>
      <c r="F27" s="113">
        <v>56.9</v>
      </c>
      <c r="G27" s="114" t="s">
        <v>113</v>
      </c>
      <c r="H27" s="115">
        <f>D27*1.24</f>
        <v>31.6572</v>
      </c>
      <c r="I27" s="113">
        <f>SUM(F27*H27)</f>
        <v>1801.29468</v>
      </c>
      <c r="J27" s="301"/>
      <c r="K27" s="4"/>
    </row>
    <row r="28" spans="1:13" ht="15" x14ac:dyDescent="0.3">
      <c r="B28" s="15" t="s">
        <v>157</v>
      </c>
      <c r="C28" s="299" t="s">
        <v>190</v>
      </c>
      <c r="D28" s="300">
        <v>5.68</v>
      </c>
      <c r="E28" s="17" t="s">
        <v>191</v>
      </c>
      <c r="F28" s="113">
        <v>204.84</v>
      </c>
      <c r="G28" s="18" t="s">
        <v>11</v>
      </c>
      <c r="H28" s="19">
        <f>D28*1.24</f>
        <v>7.0431999999999997</v>
      </c>
      <c r="I28" s="7">
        <f>SUM(F28*H28)</f>
        <v>1442.729088</v>
      </c>
      <c r="J28" s="179"/>
      <c r="K28" s="4"/>
    </row>
    <row r="29" spans="1:13" ht="17.25" thickBot="1" x14ac:dyDescent="0.4">
      <c r="B29" s="21" t="s">
        <v>0</v>
      </c>
      <c r="C29" s="40"/>
      <c r="D29" s="23"/>
      <c r="E29" s="24" t="s">
        <v>12</v>
      </c>
      <c r="F29" s="27"/>
      <c r="G29" s="25"/>
      <c r="H29" s="26"/>
      <c r="I29" s="27"/>
      <c r="J29" s="81">
        <f>SUM(I24:I28)</f>
        <v>8200.8529639999997</v>
      </c>
      <c r="K29" s="4"/>
    </row>
    <row r="30" spans="1:13" ht="17.25" thickBot="1" x14ac:dyDescent="0.4">
      <c r="B30" s="71">
        <v>5</v>
      </c>
      <c r="C30" s="72"/>
      <c r="D30" s="73"/>
      <c r="E30" s="74" t="s">
        <v>150</v>
      </c>
      <c r="F30" s="204"/>
      <c r="G30" s="18"/>
      <c r="H30" s="19"/>
      <c r="I30" s="7"/>
      <c r="J30" s="30"/>
      <c r="K30" s="4"/>
    </row>
    <row r="31" spans="1:13" ht="16.5" x14ac:dyDescent="0.35">
      <c r="B31" s="35" t="s">
        <v>0</v>
      </c>
      <c r="C31" s="36"/>
      <c r="D31" s="177"/>
      <c r="E31" s="38" t="s">
        <v>151</v>
      </c>
      <c r="F31" s="113"/>
      <c r="G31" s="18"/>
      <c r="H31" s="19"/>
      <c r="I31" s="7"/>
      <c r="J31" s="30"/>
      <c r="K31" s="4"/>
    </row>
    <row r="32" spans="1:13" ht="15" x14ac:dyDescent="0.3">
      <c r="B32" s="116" t="s">
        <v>55</v>
      </c>
      <c r="C32" s="212" t="s">
        <v>155</v>
      </c>
      <c r="D32" s="213">
        <v>99.46</v>
      </c>
      <c r="E32" s="119" t="s">
        <v>156</v>
      </c>
      <c r="F32" s="113">
        <v>5.12</v>
      </c>
      <c r="G32" s="114" t="s">
        <v>113</v>
      </c>
      <c r="H32" s="115">
        <f>D32*1.24</f>
        <v>123.3304</v>
      </c>
      <c r="I32" s="113">
        <f>SUM(F32*H32)</f>
        <v>631.45164799999998</v>
      </c>
      <c r="J32" s="30"/>
      <c r="K32" s="4"/>
    </row>
    <row r="33" spans="1:13" ht="15" x14ac:dyDescent="0.3">
      <c r="B33" s="116" t="s">
        <v>56</v>
      </c>
      <c r="C33" s="205" t="s">
        <v>167</v>
      </c>
      <c r="D33" s="206">
        <v>4.8099999999999996</v>
      </c>
      <c r="E33" s="207" t="s">
        <v>152</v>
      </c>
      <c r="F33" s="113">
        <v>34.14</v>
      </c>
      <c r="G33" s="114" t="s">
        <v>11</v>
      </c>
      <c r="H33" s="115">
        <f>D33*1.24</f>
        <v>5.9643999999999995</v>
      </c>
      <c r="I33" s="113">
        <f>SUM(F33*H33)</f>
        <v>203.62461599999997</v>
      </c>
      <c r="J33" s="208"/>
      <c r="K33" s="4"/>
    </row>
    <row r="34" spans="1:13" ht="15" x14ac:dyDescent="0.3">
      <c r="B34" s="116" t="s">
        <v>57</v>
      </c>
      <c r="C34" s="209" t="s">
        <v>44</v>
      </c>
      <c r="D34" s="111">
        <v>1.36</v>
      </c>
      <c r="E34" s="112" t="s">
        <v>43</v>
      </c>
      <c r="F34" s="113">
        <v>34.14</v>
      </c>
      <c r="G34" s="18" t="s">
        <v>11</v>
      </c>
      <c r="H34" s="115">
        <f t="shared" ref="H34:H36" si="0">D34*1.24</f>
        <v>1.6864000000000001</v>
      </c>
      <c r="I34" s="7">
        <f>SUM(F34*H34)</f>
        <v>57.573696000000005</v>
      </c>
      <c r="J34" s="208"/>
      <c r="K34" s="4"/>
    </row>
    <row r="35" spans="1:13" ht="30" x14ac:dyDescent="0.3">
      <c r="B35" s="116" t="s">
        <v>202</v>
      </c>
      <c r="C35" s="210" t="s">
        <v>45</v>
      </c>
      <c r="D35" s="118">
        <v>218.32</v>
      </c>
      <c r="E35" s="119" t="s">
        <v>153</v>
      </c>
      <c r="F35" s="113">
        <v>4.28</v>
      </c>
      <c r="G35" s="114" t="s">
        <v>154</v>
      </c>
      <c r="H35" s="115">
        <f t="shared" si="0"/>
        <v>270.71679999999998</v>
      </c>
      <c r="I35" s="113">
        <f>SUM(F35*H35)</f>
        <v>1158.6679039999999</v>
      </c>
      <c r="J35" s="208"/>
      <c r="K35" s="4"/>
    </row>
    <row r="36" spans="1:13" s="1" customFormat="1" ht="15" x14ac:dyDescent="0.3">
      <c r="A36"/>
      <c r="B36" s="116" t="s">
        <v>203</v>
      </c>
      <c r="C36" s="32" t="s">
        <v>48</v>
      </c>
      <c r="D36" s="33">
        <v>0.84</v>
      </c>
      <c r="E36" s="34" t="s">
        <v>49</v>
      </c>
      <c r="F36" s="113">
        <v>87.64</v>
      </c>
      <c r="G36" s="18" t="s">
        <v>41</v>
      </c>
      <c r="H36" s="115">
        <f t="shared" si="0"/>
        <v>1.0415999999999999</v>
      </c>
      <c r="I36" s="113">
        <f>SUM(F36*H36)</f>
        <v>91.285823999999991</v>
      </c>
      <c r="J36" s="30"/>
      <c r="K36" s="4"/>
      <c r="M36"/>
    </row>
    <row r="37" spans="1:13" ht="17.25" thickBot="1" x14ac:dyDescent="0.4">
      <c r="B37" s="21"/>
      <c r="C37" s="40"/>
      <c r="D37" s="23"/>
      <c r="E37" s="24" t="s">
        <v>12</v>
      </c>
      <c r="F37" s="113"/>
      <c r="G37" s="25"/>
      <c r="H37" s="26"/>
      <c r="I37" s="27"/>
      <c r="J37" s="28">
        <f>SUM(I32:I37)</f>
        <v>2142.6036879999997</v>
      </c>
      <c r="K37" s="4"/>
    </row>
    <row r="38" spans="1:13" s="1" customFormat="1" ht="17.25" thickBot="1" x14ac:dyDescent="0.4">
      <c r="A38" s="2"/>
      <c r="B38" s="71">
        <v>6</v>
      </c>
      <c r="C38" s="72"/>
      <c r="D38" s="73"/>
      <c r="E38" s="74" t="s">
        <v>192</v>
      </c>
      <c r="F38" s="214"/>
      <c r="G38" s="75"/>
      <c r="H38" s="13"/>
      <c r="I38" s="12"/>
      <c r="J38" s="29"/>
      <c r="K38" s="4"/>
      <c r="M38"/>
    </row>
    <row r="39" spans="1:13" s="1" customFormat="1" ht="16.5" x14ac:dyDescent="0.35">
      <c r="A39"/>
      <c r="B39" s="35" t="s">
        <v>0</v>
      </c>
      <c r="C39" s="36"/>
      <c r="D39" s="37"/>
      <c r="E39" s="38" t="s">
        <v>193</v>
      </c>
      <c r="F39" s="7"/>
      <c r="G39" s="18"/>
      <c r="H39" s="19" t="s">
        <v>0</v>
      </c>
      <c r="I39" s="7" t="s">
        <v>0</v>
      </c>
      <c r="J39" s="30"/>
      <c r="K39" s="4"/>
      <c r="M39"/>
    </row>
    <row r="40" spans="1:13" s="1" customFormat="1" ht="15" x14ac:dyDescent="0.3">
      <c r="A40"/>
      <c r="B40" s="15" t="s">
        <v>31</v>
      </c>
      <c r="C40" s="110" t="s">
        <v>44</v>
      </c>
      <c r="D40" s="111">
        <v>1.36</v>
      </c>
      <c r="E40" s="112" t="s">
        <v>43</v>
      </c>
      <c r="F40" s="7">
        <v>2460.6999999999998</v>
      </c>
      <c r="G40" s="114" t="s">
        <v>11</v>
      </c>
      <c r="H40" s="19">
        <f>D40*1.24</f>
        <v>1.6864000000000001</v>
      </c>
      <c r="I40" s="7">
        <f>SUM(F40*H40)</f>
        <v>4149.7244799999999</v>
      </c>
      <c r="J40" s="30"/>
      <c r="K40" s="4"/>
      <c r="M40"/>
    </row>
    <row r="41" spans="1:13" s="1" customFormat="1" ht="30" x14ac:dyDescent="0.3">
      <c r="A41"/>
      <c r="B41" s="116" t="s">
        <v>53</v>
      </c>
      <c r="C41" s="110" t="s">
        <v>45</v>
      </c>
      <c r="D41" s="111">
        <v>218.32</v>
      </c>
      <c r="E41" s="112" t="s">
        <v>46</v>
      </c>
      <c r="F41" s="113">
        <v>184.55</v>
      </c>
      <c r="G41" s="114" t="s">
        <v>47</v>
      </c>
      <c r="H41" s="115">
        <f>D41*1.24</f>
        <v>270.71679999999998</v>
      </c>
      <c r="I41" s="113">
        <f>SUM(F41*H41)</f>
        <v>49960.78544</v>
      </c>
      <c r="J41" s="30"/>
      <c r="K41" s="4"/>
      <c r="M41"/>
    </row>
    <row r="42" spans="1:13" s="1" customFormat="1" ht="15" x14ac:dyDescent="0.3">
      <c r="A42"/>
      <c r="B42" s="15" t="s">
        <v>54</v>
      </c>
      <c r="C42" s="32" t="s">
        <v>48</v>
      </c>
      <c r="D42" s="33">
        <v>0.84</v>
      </c>
      <c r="E42" s="34" t="s">
        <v>49</v>
      </c>
      <c r="F42" s="7">
        <v>3783.28</v>
      </c>
      <c r="G42" s="18" t="s">
        <v>41</v>
      </c>
      <c r="H42" s="115">
        <f>D42*1.24</f>
        <v>1.0415999999999999</v>
      </c>
      <c r="I42" s="113">
        <f>SUM(F42*H42)</f>
        <v>3940.6644479999995</v>
      </c>
      <c r="J42" s="30"/>
      <c r="K42" s="4"/>
      <c r="M42"/>
    </row>
    <row r="43" spans="1:13" s="1" customFormat="1" ht="17.25" thickBot="1" x14ac:dyDescent="0.4">
      <c r="A43"/>
      <c r="B43" s="21" t="s">
        <v>0</v>
      </c>
      <c r="C43" s="40"/>
      <c r="D43" s="23"/>
      <c r="E43" s="24" t="s">
        <v>12</v>
      </c>
      <c r="F43" s="27"/>
      <c r="G43" s="25"/>
      <c r="H43" s="26"/>
      <c r="I43" s="27"/>
      <c r="J43" s="76">
        <f>SUM(I40:I42)</f>
        <v>58051.174367999993</v>
      </c>
      <c r="K43" s="4"/>
      <c r="M43"/>
    </row>
    <row r="44" spans="1:13" s="1" customFormat="1" ht="17.25" thickBot="1" x14ac:dyDescent="0.4">
      <c r="A44" s="2"/>
      <c r="B44" s="71">
        <v>7</v>
      </c>
      <c r="C44" s="72"/>
      <c r="D44" s="73"/>
      <c r="E44" s="74" t="s">
        <v>194</v>
      </c>
      <c r="F44" s="7"/>
      <c r="G44" s="75"/>
      <c r="H44" s="13"/>
      <c r="I44" s="12"/>
      <c r="J44" s="29"/>
      <c r="K44" s="4"/>
      <c r="M44"/>
    </row>
    <row r="45" spans="1:13" s="1" customFormat="1" ht="16.5" x14ac:dyDescent="0.35">
      <c r="A45"/>
      <c r="B45" s="35" t="s">
        <v>0</v>
      </c>
      <c r="C45" s="36"/>
      <c r="D45" s="37"/>
      <c r="E45" s="38" t="s">
        <v>195</v>
      </c>
      <c r="F45" s="7"/>
      <c r="G45" s="18"/>
      <c r="H45" s="19" t="s">
        <v>0</v>
      </c>
      <c r="I45" s="7" t="s">
        <v>0</v>
      </c>
      <c r="J45" s="30"/>
      <c r="K45" s="4"/>
      <c r="M45"/>
    </row>
    <row r="46" spans="1:13" s="1" customFormat="1" ht="15" x14ac:dyDescent="0.3">
      <c r="A46"/>
      <c r="B46" s="15" t="s">
        <v>102</v>
      </c>
      <c r="C46" s="110" t="s">
        <v>44</v>
      </c>
      <c r="D46" s="111">
        <v>1.36</v>
      </c>
      <c r="E46" s="112" t="s">
        <v>43</v>
      </c>
      <c r="F46" s="7">
        <v>2460.6999999999998</v>
      </c>
      <c r="G46" s="114" t="s">
        <v>11</v>
      </c>
      <c r="H46" s="19">
        <f>D46*1.24</f>
        <v>1.6864000000000001</v>
      </c>
      <c r="I46" s="7">
        <f>SUM(F46*H46)</f>
        <v>4149.7244799999999</v>
      </c>
      <c r="J46" s="30"/>
      <c r="K46" s="4"/>
      <c r="M46"/>
    </row>
    <row r="47" spans="1:13" s="1" customFormat="1" ht="30" x14ac:dyDescent="0.3">
      <c r="A47"/>
      <c r="B47" s="116" t="s">
        <v>103</v>
      </c>
      <c r="C47" s="110" t="s">
        <v>45</v>
      </c>
      <c r="D47" s="111">
        <v>218.32</v>
      </c>
      <c r="E47" s="112" t="s">
        <v>46</v>
      </c>
      <c r="F47" s="113">
        <v>246.08</v>
      </c>
      <c r="G47" s="114" t="s">
        <v>47</v>
      </c>
      <c r="H47" s="115">
        <f>D47*1.24</f>
        <v>270.71679999999998</v>
      </c>
      <c r="I47" s="113">
        <f>SUM(F47*H47)</f>
        <v>66617.990143999996</v>
      </c>
      <c r="J47" s="30"/>
      <c r="K47" s="4"/>
      <c r="M47"/>
    </row>
    <row r="48" spans="1:13" s="1" customFormat="1" ht="15" x14ac:dyDescent="0.3">
      <c r="A48"/>
      <c r="B48" s="15" t="s">
        <v>104</v>
      </c>
      <c r="C48" s="32" t="s">
        <v>48</v>
      </c>
      <c r="D48" s="33">
        <v>0.84</v>
      </c>
      <c r="E48" s="34" t="s">
        <v>49</v>
      </c>
      <c r="F48" s="7">
        <v>5044.54</v>
      </c>
      <c r="G48" s="18" t="s">
        <v>41</v>
      </c>
      <c r="H48" s="115">
        <f>D48*1.24</f>
        <v>1.0415999999999999</v>
      </c>
      <c r="I48" s="113">
        <f>SUM(F48*H48)</f>
        <v>5254.3928639999995</v>
      </c>
      <c r="J48" s="30"/>
      <c r="K48" s="4"/>
      <c r="M48"/>
    </row>
    <row r="49" spans="1:13" s="1" customFormat="1" ht="17.25" thickBot="1" x14ac:dyDescent="0.4">
      <c r="A49"/>
      <c r="B49" s="21" t="s">
        <v>0</v>
      </c>
      <c r="C49" s="40"/>
      <c r="D49" s="23"/>
      <c r="E49" s="24" t="s">
        <v>12</v>
      </c>
      <c r="F49" s="27"/>
      <c r="G49" s="25"/>
      <c r="H49" s="26"/>
      <c r="I49" s="27"/>
      <c r="J49" s="76">
        <f>SUM(I46:I48)</f>
        <v>76022.107487999994</v>
      </c>
      <c r="K49" s="4"/>
      <c r="M49"/>
    </row>
    <row r="50" spans="1:13" s="1" customFormat="1" ht="17.25" thickBot="1" x14ac:dyDescent="0.4">
      <c r="A50" s="2"/>
      <c r="B50" s="71">
        <v>8</v>
      </c>
      <c r="C50" s="72"/>
      <c r="D50" s="73"/>
      <c r="E50" s="74" t="s">
        <v>52</v>
      </c>
      <c r="F50" s="7"/>
      <c r="G50" s="75" t="s">
        <v>0</v>
      </c>
      <c r="H50" s="13" t="s">
        <v>0</v>
      </c>
      <c r="I50" s="12" t="s">
        <v>0</v>
      </c>
      <c r="J50" s="14"/>
      <c r="K50" s="4"/>
      <c r="M50"/>
    </row>
    <row r="51" spans="1:13" s="1" customFormat="1" ht="16.5" x14ac:dyDescent="0.35">
      <c r="A51" s="2"/>
      <c r="B51" s="77"/>
      <c r="C51" s="78"/>
      <c r="D51" s="79"/>
      <c r="E51" s="38" t="s">
        <v>32</v>
      </c>
      <c r="F51" s="7"/>
      <c r="G51" s="18" t="s">
        <v>0</v>
      </c>
      <c r="H51" s="19" t="s">
        <v>0</v>
      </c>
      <c r="I51" s="7" t="s">
        <v>0</v>
      </c>
      <c r="J51" s="80"/>
      <c r="K51" s="4"/>
    </row>
    <row r="52" spans="1:13" s="1" customFormat="1" ht="45" x14ac:dyDescent="0.3">
      <c r="A52"/>
      <c r="B52" s="116" t="s">
        <v>105</v>
      </c>
      <c r="C52" s="216" t="s">
        <v>33</v>
      </c>
      <c r="D52" s="118">
        <v>21.13</v>
      </c>
      <c r="E52" s="119" t="s">
        <v>175</v>
      </c>
      <c r="F52" s="113">
        <v>17.63</v>
      </c>
      <c r="G52" s="114" t="s">
        <v>11</v>
      </c>
      <c r="H52" s="115">
        <f>D52*1.24</f>
        <v>26.2012</v>
      </c>
      <c r="I52" s="113">
        <f t="shared" ref="I52:I55" si="1">SUM(F52*H52)</f>
        <v>461.92715599999997</v>
      </c>
      <c r="J52" s="80"/>
      <c r="K52" s="4"/>
      <c r="M52"/>
    </row>
    <row r="53" spans="1:13" s="1" customFormat="1" ht="30" x14ac:dyDescent="0.3">
      <c r="A53"/>
      <c r="B53" s="116" t="s">
        <v>106</v>
      </c>
      <c r="C53" s="216" t="s">
        <v>34</v>
      </c>
      <c r="D53" s="118">
        <v>21.13</v>
      </c>
      <c r="E53" s="119" t="s">
        <v>176</v>
      </c>
      <c r="F53" s="113">
        <v>1.61</v>
      </c>
      <c r="G53" s="114" t="s">
        <v>11</v>
      </c>
      <c r="H53" s="115">
        <f>D53*1.24</f>
        <v>26.2012</v>
      </c>
      <c r="I53" s="113">
        <f t="shared" si="1"/>
        <v>42.183932000000006</v>
      </c>
      <c r="J53" s="80"/>
      <c r="K53" s="4"/>
      <c r="M53"/>
    </row>
    <row r="54" spans="1:13" s="1" customFormat="1" ht="45" x14ac:dyDescent="0.3">
      <c r="A54"/>
      <c r="B54" s="116" t="s">
        <v>107</v>
      </c>
      <c r="C54" s="216" t="s">
        <v>34</v>
      </c>
      <c r="D54" s="118">
        <v>21.13</v>
      </c>
      <c r="E54" s="119" t="s">
        <v>177</v>
      </c>
      <c r="F54" s="113">
        <v>11.6</v>
      </c>
      <c r="G54" s="114" t="s">
        <v>11</v>
      </c>
      <c r="H54" s="115">
        <f>D54*1.24</f>
        <v>26.2012</v>
      </c>
      <c r="I54" s="113">
        <f t="shared" si="1"/>
        <v>303.93392</v>
      </c>
      <c r="J54" s="80"/>
      <c r="K54" s="4"/>
      <c r="M54"/>
    </row>
    <row r="55" spans="1:13" s="1" customFormat="1" ht="30" x14ac:dyDescent="0.3">
      <c r="A55"/>
      <c r="B55" s="116" t="s">
        <v>108</v>
      </c>
      <c r="C55" s="216" t="s">
        <v>34</v>
      </c>
      <c r="D55" s="118">
        <v>21.13</v>
      </c>
      <c r="E55" s="119" t="s">
        <v>178</v>
      </c>
      <c r="F55" s="113">
        <v>0</v>
      </c>
      <c r="G55" s="114" t="s">
        <v>11</v>
      </c>
      <c r="H55" s="115">
        <f>D55*1.24</f>
        <v>26.2012</v>
      </c>
      <c r="I55" s="113">
        <f t="shared" si="1"/>
        <v>0</v>
      </c>
      <c r="J55" s="80"/>
      <c r="K55" s="4"/>
      <c r="M55"/>
    </row>
    <row r="56" spans="1:13" ht="17.25" thickBot="1" x14ac:dyDescent="0.4">
      <c r="B56" s="21"/>
      <c r="C56" s="22"/>
      <c r="D56" s="23"/>
      <c r="E56" s="24" t="s">
        <v>12</v>
      </c>
      <c r="F56" s="27"/>
      <c r="G56" s="25"/>
      <c r="H56" s="26"/>
      <c r="I56" s="27"/>
      <c r="J56" s="28">
        <f>SUM(I52:I55)</f>
        <v>808.04500800000005</v>
      </c>
      <c r="K56" s="4"/>
    </row>
    <row r="57" spans="1:13" s="1" customFormat="1" ht="17.25" thickBot="1" x14ac:dyDescent="0.4">
      <c r="A57" s="2"/>
      <c r="B57" s="71">
        <v>9</v>
      </c>
      <c r="C57" s="72"/>
      <c r="D57" s="73"/>
      <c r="E57" s="74" t="s">
        <v>61</v>
      </c>
      <c r="F57" s="7"/>
      <c r="G57" s="75" t="s">
        <v>0</v>
      </c>
      <c r="H57" s="13" t="s">
        <v>0</v>
      </c>
      <c r="I57" s="12" t="s">
        <v>0</v>
      </c>
      <c r="J57" s="14"/>
      <c r="K57" s="4"/>
      <c r="M57"/>
    </row>
    <row r="58" spans="1:13" s="1" customFormat="1" ht="16.5" x14ac:dyDescent="0.35">
      <c r="A58" s="2"/>
      <c r="B58" s="77"/>
      <c r="C58" s="78"/>
      <c r="D58" s="79"/>
      <c r="E58" s="38" t="s">
        <v>32</v>
      </c>
      <c r="F58" s="7"/>
      <c r="G58" s="18" t="s">
        <v>0</v>
      </c>
      <c r="H58" s="19" t="s">
        <v>0</v>
      </c>
      <c r="I58" s="7" t="s">
        <v>0</v>
      </c>
      <c r="J58" s="80"/>
      <c r="K58" s="4"/>
    </row>
    <row r="59" spans="1:13" s="1" customFormat="1" ht="45" x14ac:dyDescent="0.3">
      <c r="A59"/>
      <c r="B59" s="116" t="s">
        <v>159</v>
      </c>
      <c r="C59" s="110" t="s">
        <v>169</v>
      </c>
      <c r="D59" s="118">
        <v>314.33999999999997</v>
      </c>
      <c r="E59" s="119" t="s">
        <v>64</v>
      </c>
      <c r="F59" s="113">
        <v>1</v>
      </c>
      <c r="G59" s="114" t="s">
        <v>63</v>
      </c>
      <c r="H59" s="115">
        <f>D59*1.24</f>
        <v>389.78159999999997</v>
      </c>
      <c r="I59" s="113">
        <f>SUM(F59*H59)</f>
        <v>389.78159999999997</v>
      </c>
      <c r="J59" s="80"/>
      <c r="K59" s="4"/>
      <c r="M59"/>
    </row>
    <row r="60" spans="1:13" s="1" customFormat="1" ht="45" x14ac:dyDescent="0.3">
      <c r="A60"/>
      <c r="B60" s="116" t="s">
        <v>160</v>
      </c>
      <c r="C60" s="110" t="s">
        <v>170</v>
      </c>
      <c r="D60" s="118">
        <v>244.27</v>
      </c>
      <c r="E60" s="119" t="s">
        <v>62</v>
      </c>
      <c r="F60" s="113">
        <v>0</v>
      </c>
      <c r="G60" s="114" t="s">
        <v>63</v>
      </c>
      <c r="H60" s="115">
        <f>D60*1.24</f>
        <v>302.89480000000003</v>
      </c>
      <c r="I60" s="113">
        <f t="shared" ref="I60:I61" si="2">SUM(F60*H60)</f>
        <v>0</v>
      </c>
      <c r="J60" s="80"/>
      <c r="K60" s="4"/>
      <c r="M60"/>
    </row>
    <row r="61" spans="1:13" s="1" customFormat="1" ht="45" x14ac:dyDescent="0.3">
      <c r="A61"/>
      <c r="B61" s="116" t="s">
        <v>161</v>
      </c>
      <c r="C61" s="110" t="s">
        <v>168</v>
      </c>
      <c r="D61" s="118">
        <v>305.24</v>
      </c>
      <c r="E61" s="119" t="s">
        <v>171</v>
      </c>
      <c r="F61" s="113">
        <v>0</v>
      </c>
      <c r="G61" s="114" t="s">
        <v>63</v>
      </c>
      <c r="H61" s="115">
        <f>D61*1.24</f>
        <v>378.49760000000003</v>
      </c>
      <c r="I61" s="113">
        <f t="shared" si="2"/>
        <v>0</v>
      </c>
      <c r="J61" s="80"/>
      <c r="K61" s="4"/>
      <c r="M61"/>
    </row>
    <row r="62" spans="1:13" ht="17.25" thickBot="1" x14ac:dyDescent="0.4">
      <c r="B62" s="21"/>
      <c r="C62" s="22"/>
      <c r="D62" s="23"/>
      <c r="E62" s="24" t="s">
        <v>12</v>
      </c>
      <c r="F62" s="7"/>
      <c r="G62" s="25"/>
      <c r="H62" s="26"/>
      <c r="I62" s="27"/>
      <c r="J62" s="28">
        <f>SUM(I59:I61)</f>
        <v>389.78159999999997</v>
      </c>
      <c r="K62" s="4"/>
    </row>
    <row r="63" spans="1:13" ht="17.25" thickBot="1" x14ac:dyDescent="0.4">
      <c r="B63" s="71">
        <v>10</v>
      </c>
      <c r="C63" s="72"/>
      <c r="D63" s="73"/>
      <c r="E63" s="74" t="s">
        <v>162</v>
      </c>
      <c r="F63" s="214"/>
      <c r="G63" s="18"/>
      <c r="H63" s="19"/>
      <c r="I63" s="7"/>
      <c r="J63" s="211"/>
      <c r="K63" s="4"/>
    </row>
    <row r="64" spans="1:13" ht="30" x14ac:dyDescent="0.3">
      <c r="B64" s="116" t="s">
        <v>172</v>
      </c>
      <c r="C64" s="212" t="s">
        <v>173</v>
      </c>
      <c r="D64" s="213">
        <v>29.25</v>
      </c>
      <c r="E64" s="119" t="s">
        <v>174</v>
      </c>
      <c r="F64" s="113">
        <v>0</v>
      </c>
      <c r="G64" s="114" t="s">
        <v>163</v>
      </c>
      <c r="H64" s="115">
        <f>D64*1.24</f>
        <v>36.270000000000003</v>
      </c>
      <c r="I64" s="113">
        <f>SUM(F64*H64)</f>
        <v>0</v>
      </c>
      <c r="J64" s="30"/>
      <c r="K64" s="4"/>
    </row>
    <row r="65" spans="1:20" ht="17.25" thickBot="1" x14ac:dyDescent="0.4">
      <c r="B65" s="21" t="s">
        <v>0</v>
      </c>
      <c r="C65" s="40"/>
      <c r="D65" s="23"/>
      <c r="E65" s="24" t="s">
        <v>12</v>
      </c>
      <c r="F65" s="113"/>
      <c r="G65" s="25"/>
      <c r="H65" s="26"/>
      <c r="I65" s="27"/>
      <c r="J65" s="28">
        <f>SUM(I64:I64)</f>
        <v>0</v>
      </c>
      <c r="K65" s="4"/>
    </row>
    <row r="66" spans="1:20" ht="17.25" thickBot="1" x14ac:dyDescent="0.4">
      <c r="B66" s="42"/>
      <c r="C66" s="64"/>
      <c r="D66" s="26"/>
      <c r="E66" s="24"/>
      <c r="F66" s="117"/>
      <c r="G66" s="25"/>
      <c r="H66" s="26"/>
      <c r="I66" s="27"/>
      <c r="J66" s="81"/>
    </row>
    <row r="67" spans="1:20" ht="18" thickBot="1" x14ac:dyDescent="0.4">
      <c r="B67" s="82"/>
      <c r="C67" s="83"/>
      <c r="D67" s="84"/>
      <c r="E67" s="85" t="s">
        <v>17</v>
      </c>
      <c r="F67" s="86"/>
      <c r="G67" s="87"/>
      <c r="H67" s="88"/>
      <c r="I67" s="89"/>
      <c r="J67" s="90">
        <f>SUM(I10:I65)</f>
        <v>149903.07312399999</v>
      </c>
    </row>
    <row r="68" spans="1:20" ht="15" x14ac:dyDescent="0.3">
      <c r="B68" s="17" t="s">
        <v>0</v>
      </c>
      <c r="C68" s="251" t="str">
        <f>Lista!C25</f>
        <v>Maravilha (SC), 13 de SETEMBRO de 2016.</v>
      </c>
      <c r="D68" s="251"/>
      <c r="E68" s="251"/>
      <c r="F68" s="7"/>
      <c r="G68" s="44"/>
      <c r="H68" s="7"/>
      <c r="I68" s="44"/>
      <c r="J68" s="45"/>
    </row>
    <row r="69" spans="1:20" ht="16.5" x14ac:dyDescent="0.35">
      <c r="B69" s="3" t="s">
        <v>18</v>
      </c>
      <c r="C69" s="17"/>
      <c r="D69" s="19"/>
      <c r="E69" s="46"/>
      <c r="F69" s="47"/>
      <c r="G69" s="47"/>
      <c r="H69" s="47"/>
      <c r="I69" s="47"/>
      <c r="J69" s="7"/>
    </row>
    <row r="70" spans="1:20" ht="15.75" x14ac:dyDescent="0.3">
      <c r="B70" s="3" t="s">
        <v>19</v>
      </c>
      <c r="C70" s="17"/>
      <c r="D70" s="19"/>
      <c r="E70" s="46"/>
      <c r="F70" s="265" t="s">
        <v>99</v>
      </c>
      <c r="G70" s="265"/>
      <c r="H70" s="265"/>
      <c r="I70" s="265"/>
      <c r="J70" s="7"/>
    </row>
    <row r="71" spans="1:20" ht="15" x14ac:dyDescent="0.3">
      <c r="B71" s="3" t="s">
        <v>20</v>
      </c>
      <c r="C71" s="3"/>
      <c r="D71" s="4"/>
      <c r="F71" s="266" t="s">
        <v>100</v>
      </c>
      <c r="G71" s="266"/>
      <c r="H71" s="266"/>
      <c r="I71" s="266"/>
      <c r="J71" s="7"/>
    </row>
    <row r="72" spans="1:20" ht="15" x14ac:dyDescent="0.3">
      <c r="B72" s="3" t="s">
        <v>164</v>
      </c>
      <c r="C72" s="3"/>
      <c r="D72" s="8"/>
      <c r="F72" s="263" t="s">
        <v>101</v>
      </c>
      <c r="G72" s="263"/>
      <c r="H72" s="263"/>
      <c r="I72" s="263"/>
      <c r="J72" s="7"/>
    </row>
    <row r="73" spans="1:20" s="1" customFormat="1" ht="15" x14ac:dyDescent="0.3">
      <c r="A73"/>
      <c r="B73" s="3"/>
      <c r="C73" s="3"/>
      <c r="D73" s="8"/>
      <c r="E73"/>
      <c r="F73" s="263" t="s">
        <v>115</v>
      </c>
      <c r="G73" s="263"/>
      <c r="H73" s="263"/>
      <c r="I73" s="263"/>
      <c r="J73" s="7"/>
      <c r="M73"/>
      <c r="N73"/>
      <c r="O73"/>
      <c r="P73"/>
      <c r="Q73"/>
      <c r="R73"/>
      <c r="S73"/>
      <c r="T73"/>
    </row>
    <row r="74" spans="1:20" s="1" customFormat="1" ht="15.75" x14ac:dyDescent="0.3">
      <c r="A74"/>
      <c r="B74" s="48" t="s">
        <v>165</v>
      </c>
      <c r="C74" s="48"/>
      <c r="D74" s="49"/>
      <c r="E74" s="48"/>
      <c r="F74" s="100"/>
      <c r="G74" s="100"/>
      <c r="H74" s="100"/>
      <c r="I74" s="100"/>
      <c r="J74" s="8"/>
      <c r="M74"/>
      <c r="N74"/>
      <c r="O74"/>
      <c r="P74"/>
      <c r="Q74"/>
      <c r="R74"/>
      <c r="S74"/>
      <c r="T74"/>
    </row>
    <row r="75" spans="1:20" s="1" customFormat="1" ht="15.75" x14ac:dyDescent="0.3">
      <c r="A75"/>
      <c r="B75" s="48" t="s">
        <v>166</v>
      </c>
      <c r="C75" s="48"/>
      <c r="D75" s="49"/>
      <c r="E75" s="48"/>
      <c r="F75" s="50"/>
      <c r="G75" s="51"/>
      <c r="H75" s="52"/>
      <c r="I75" s="7"/>
      <c r="J75" s="8"/>
      <c r="M75"/>
      <c r="N75"/>
      <c r="O75"/>
      <c r="P75"/>
      <c r="Q75"/>
      <c r="R75"/>
      <c r="S75"/>
      <c r="T75"/>
    </row>
    <row r="76" spans="1:20" s="1" customFormat="1" ht="17.25" thickBot="1" x14ac:dyDescent="0.4">
      <c r="A76"/>
      <c r="B76" s="53" t="s">
        <v>24</v>
      </c>
      <c r="C76" s="38"/>
      <c r="D76" s="9"/>
      <c r="E76" s="38"/>
      <c r="F76" s="54"/>
      <c r="G76" s="55"/>
      <c r="H76" s="56"/>
      <c r="I76" s="9"/>
      <c r="J76" s="9"/>
      <c r="M76"/>
      <c r="N76"/>
      <c r="O76"/>
      <c r="P76"/>
      <c r="Q76"/>
      <c r="R76"/>
      <c r="S76"/>
      <c r="T76"/>
    </row>
    <row r="77" spans="1:20" s="1" customFormat="1" ht="16.5" x14ac:dyDescent="0.35">
      <c r="A77"/>
      <c r="B77" s="57" t="s">
        <v>25</v>
      </c>
      <c r="C77" s="58"/>
      <c r="D77" s="59"/>
      <c r="E77" s="58"/>
      <c r="F77" s="60"/>
      <c r="G77" s="61"/>
      <c r="H77" s="62"/>
      <c r="I77" s="59"/>
      <c r="J77" s="94"/>
      <c r="M77"/>
      <c r="N77"/>
      <c r="O77"/>
      <c r="P77"/>
      <c r="Q77"/>
      <c r="R77"/>
      <c r="S77"/>
      <c r="T77"/>
    </row>
    <row r="78" spans="1:20" s="1" customFormat="1" ht="17.25" thickBot="1" x14ac:dyDescent="0.4">
      <c r="A78"/>
      <c r="B78" s="63" t="s">
        <v>26</v>
      </c>
      <c r="C78" s="64"/>
      <c r="D78" s="27"/>
      <c r="E78" s="64"/>
      <c r="F78" s="65"/>
      <c r="G78" s="66"/>
      <c r="H78" s="67"/>
      <c r="I78" s="27"/>
      <c r="J78" s="43"/>
      <c r="M78"/>
      <c r="N78"/>
      <c r="O78"/>
      <c r="P78"/>
      <c r="Q78"/>
      <c r="R78"/>
      <c r="S78"/>
      <c r="T78"/>
    </row>
  </sheetData>
  <mergeCells count="6">
    <mergeCell ref="B1:J1"/>
    <mergeCell ref="C68:E68"/>
    <mergeCell ref="F70:I70"/>
    <mergeCell ref="F71:I71"/>
    <mergeCell ref="F72:I72"/>
    <mergeCell ref="F73:I73"/>
  </mergeCells>
  <pageMargins left="0.78740157480314965" right="0.78740157480314965" top="1.7716535433070868" bottom="0.39370078740157483" header="0" footer="0"/>
  <pageSetup paperSize="9" scale="45" orientation="portrait" horizontalDpi="300" verticalDpi="300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Lista</vt:lpstr>
      <vt:lpstr>BDI</vt:lpstr>
      <vt:lpstr>Global</vt:lpstr>
      <vt:lpstr>Cronograma</vt:lpstr>
      <vt:lpstr>Trecho I</vt:lpstr>
      <vt:lpstr>Trecho II</vt:lpstr>
      <vt:lpstr>BDI!Area_de_impressao</vt:lpstr>
      <vt:lpstr>Cronograma!Area_de_impressao</vt:lpstr>
      <vt:lpstr>Global!Area_de_impressao</vt:lpstr>
      <vt:lpstr>Lista!Area_de_impressao</vt:lpstr>
      <vt:lpstr>'Trecho I'!Area_de_impressao</vt:lpstr>
      <vt:lpstr>'Trecho II'!Area_de_impressao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engenharia1</dc:creator>
  <cp:lastModifiedBy>Engenharia1</cp:lastModifiedBy>
  <cp:lastPrinted>2016-09-13T19:48:25Z</cp:lastPrinted>
  <dcterms:created xsi:type="dcterms:W3CDTF">2015-03-16T10:38:30Z</dcterms:created>
  <dcterms:modified xsi:type="dcterms:W3CDTF">2016-09-13T19:51:12Z</dcterms:modified>
</cp:coreProperties>
</file>