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7755" windowWidth="9375" windowHeight="4455" tabRatio="599" firstSheet="1" activeTab="2"/>
  </bookViews>
  <sheets>
    <sheet name="Relação " sheetId="1" r:id="rId1"/>
    <sheet name="GLOBAL" sheetId="2" r:id="rId2"/>
    <sheet name="CRONOGRAMA" sheetId="3" r:id="rId3"/>
    <sheet name="Composição boca de lobo" sheetId="4" r:id="rId4"/>
  </sheets>
  <definedNames>
    <definedName name="_xlnm.Print_Area" localSheetId="3">'Composição boca de lobo'!$A$1:$I$31</definedName>
    <definedName name="_xlnm.Print_Area" localSheetId="2">'CRONOGRAMA'!$B$5:$M$39</definedName>
    <definedName name="_xlnm.Print_Area" localSheetId="1">'GLOBAL'!$B$1:$J$56</definedName>
    <definedName name="_xlnm.Print_Area" localSheetId="0">'Relação '!$B$1:$E$31</definedName>
  </definedNames>
  <calcPr fullCalcOnLoad="1" fullPrecision="0"/>
</workbook>
</file>

<file path=xl/sharedStrings.xml><?xml version="1.0" encoding="utf-8"?>
<sst xmlns="http://schemas.openxmlformats.org/spreadsheetml/2006/main" count="321" uniqueCount="169">
  <si>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</si>
  <si>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</si>
  <si>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</si>
  <si>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</si>
  <si>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</si>
  <si>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</si>
  <si>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1.0</t>
  </si>
  <si>
    <t>Total do item.....................................................................................................................................................................</t>
  </si>
  <si>
    <t>2.0</t>
  </si>
  <si>
    <t>2.1</t>
  </si>
  <si>
    <t xml:space="preserve">PAVIMENTAÇÃO </t>
  </si>
  <si>
    <t>1.1</t>
  </si>
  <si>
    <t>Quant.</t>
  </si>
  <si>
    <t>Valor total</t>
  </si>
  <si>
    <t>m²</t>
  </si>
  <si>
    <t>3.0</t>
  </si>
  <si>
    <t>DRENAGEM PLUVIAL</t>
  </si>
  <si>
    <t>3.1</t>
  </si>
  <si>
    <t>m³</t>
  </si>
  <si>
    <t>4.0</t>
  </si>
  <si>
    <t>4.1</t>
  </si>
  <si>
    <t>Importante:</t>
  </si>
  <si>
    <t>Código</t>
  </si>
  <si>
    <t>SINAPI</t>
  </si>
  <si>
    <t>Custo R$</t>
  </si>
  <si>
    <t>2.2</t>
  </si>
  <si>
    <t>4.2</t>
  </si>
  <si>
    <t>Total do item.........................................................................................................................................................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</si>
  <si>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</t>
  </si>
  <si>
    <t xml:space="preserve">Custo </t>
  </si>
  <si>
    <t xml:space="preserve"> A Amerios somente seguirá como referencia para a realização dos orçamentos a tabela do SINAPI solicitados pela CEF e Ministérios.</t>
  </si>
  <si>
    <t>TERRAPLENAGEM</t>
  </si>
  <si>
    <t>TOTAL GERAL DA OBRA...............................................................................R$</t>
  </si>
  <si>
    <t>5.0</t>
  </si>
  <si>
    <t>5.1</t>
  </si>
  <si>
    <t>2.3</t>
  </si>
  <si>
    <t>________________________________</t>
  </si>
  <si>
    <t>Carline Joice Hackenhaar</t>
  </si>
  <si>
    <r>
      <t xml:space="preserve">Engenheira Civil - </t>
    </r>
    <r>
      <rPr>
        <b/>
        <sz val="10"/>
        <rFont val="Comic Sans MS"/>
        <family val="4"/>
      </rPr>
      <t>Amerios</t>
    </r>
    <r>
      <rPr>
        <sz val="10"/>
        <rFont val="Comic Sans MS"/>
        <family val="4"/>
      </rPr>
      <t xml:space="preserve">  </t>
    </r>
  </si>
  <si>
    <t>CREA/SC 090.319-0</t>
  </si>
  <si>
    <t>74209/001 S.</t>
  </si>
  <si>
    <t>74005/002 S.</t>
  </si>
  <si>
    <t>74154/001 S.</t>
  </si>
  <si>
    <t>PLACAS - Convênio</t>
  </si>
  <si>
    <t xml:space="preserve"> Discriminação</t>
  </si>
  <si>
    <t xml:space="preserve">Valores </t>
  </si>
  <si>
    <t>Peso</t>
  </si>
  <si>
    <t>1º Mês</t>
  </si>
  <si>
    <t>2º Mês</t>
  </si>
  <si>
    <t>3º Mês</t>
  </si>
  <si>
    <t>4º Mês</t>
  </si>
  <si>
    <t>(R$)</t>
  </si>
  <si>
    <t>%</t>
  </si>
  <si>
    <t>R$</t>
  </si>
  <si>
    <t>Peso %</t>
  </si>
  <si>
    <t>Placa - Convênio</t>
  </si>
  <si>
    <t>Terraplenagem</t>
  </si>
  <si>
    <t xml:space="preserve">  </t>
  </si>
  <si>
    <t>Drenagem Pluvial</t>
  </si>
  <si>
    <t>Pavimentação</t>
  </si>
  <si>
    <t>Sinalização</t>
  </si>
  <si>
    <t>Simples</t>
  </si>
  <si>
    <t>Acumulado</t>
  </si>
  <si>
    <t>RELAÇÃO</t>
  </si>
  <si>
    <t xml:space="preserve">N.º </t>
  </si>
  <si>
    <t>Nome da Rua</t>
  </si>
  <si>
    <t>R$ (total)</t>
  </si>
  <si>
    <t>Engenheira Civil - Amerios</t>
  </si>
  <si>
    <t>78785  CH</t>
  </si>
  <si>
    <t>76872 CH</t>
  </si>
  <si>
    <t>SINALIZAÇÃO</t>
  </si>
  <si>
    <t>S = tabela SINAPI (SERVIÇOS)</t>
  </si>
  <si>
    <t>I = tabela SINAPI (INSUMOS)</t>
  </si>
  <si>
    <t>4.3</t>
  </si>
  <si>
    <t>3.2</t>
  </si>
  <si>
    <t>3.3</t>
  </si>
  <si>
    <t>3.4</t>
  </si>
  <si>
    <t>6.0</t>
  </si>
  <si>
    <t>Compactação Mecânica c/ controle do GC&gt;=95% do PN (c/ motoniveladora 140 HP e Rolo compressor vibratório)</t>
  </si>
  <si>
    <t>Escavação, carga e transporte de material de 1A Categoria com trator de esteiras 347 HP e caçamba 6 m³ DMT 50 a 200 m</t>
  </si>
  <si>
    <t>90105 S.</t>
  </si>
  <si>
    <t>Escavação Mecanizada de vala com profundidade até1,5 com retroescavadeira, largura menor que 0,80 m em solo de 1A Categoria, locais com baixo nível de interferência</t>
  </si>
  <si>
    <t>93367 S.</t>
  </si>
  <si>
    <t>Reaterro mecanizado de vala com escavadeira hidráulica largura 1,5 a 2,5 m, profundidade até 1,5 m, com solo de 1ª Categoria em locais com baixo nível de interferência</t>
  </si>
  <si>
    <t>7781 I.</t>
  </si>
  <si>
    <t>Tubo de Concreto simples, classe - PS1, PB, DN 400 mm, para águas pluviais</t>
  </si>
  <si>
    <t>m</t>
  </si>
  <si>
    <t>92809 S.</t>
  </si>
  <si>
    <t>Assentamento de tubo de concreto para redes coletoras de águas pluviais, DN 400 mm, junta rígida, instalado em local com baixo nível de interferências</t>
  </si>
  <si>
    <t>79472 S.</t>
  </si>
  <si>
    <t>Regularização de superficies em terra com motoniveladora</t>
  </si>
  <si>
    <t>Pavimentação em Pedra Irregular, inclusive Rejunte de Pó de Pedra e Compactação, exclusive colchão e regularização do subleito</t>
  </si>
  <si>
    <t>Colchão em Argila esp. 15 cm, incluso transporte, DMT até 10 km, exclusive indenização da jazida</t>
  </si>
  <si>
    <t>91127 CH</t>
  </si>
  <si>
    <t>6.1</t>
  </si>
  <si>
    <t>Unid.</t>
  </si>
  <si>
    <t>6081 I.</t>
  </si>
  <si>
    <t>Argila ou Barro para aterro /reaterro (com Transporte até 10 km)</t>
  </si>
  <si>
    <t>COMPOSIÇÃO 01 - CAIXA COLETORA - Dimensões Externas (90x110x180)</t>
  </si>
  <si>
    <t>ÍTEM</t>
  </si>
  <si>
    <t>CÓDIGO</t>
  </si>
  <si>
    <t>DATA BASE</t>
  </si>
  <si>
    <t>DESCRIÇÃO</t>
  </si>
  <si>
    <t>UNIDADE</t>
  </si>
  <si>
    <t>COEF.</t>
  </si>
  <si>
    <t>VALOR SINAPI / Dezembro - 2018</t>
  </si>
  <si>
    <t>TOTAL</t>
  </si>
  <si>
    <t>73932/001</t>
  </si>
  <si>
    <t>∑ TOTAL</t>
  </si>
  <si>
    <t>QUANTIFICAÇÃO DOS ITENS</t>
  </si>
  <si>
    <t>Base: (0,90 x 1,10 x 0,10) = 0,10 m³</t>
  </si>
  <si>
    <t>Colarinho Superior: (3,20 x 0,20 x 0,10) = 0,06 m³</t>
  </si>
  <si>
    <t>∑ = 0,16 m³</t>
  </si>
  <si>
    <r>
      <t xml:space="preserve">Engenheira Civil - </t>
    </r>
    <r>
      <rPr>
        <b/>
        <sz val="10"/>
        <rFont val="Arial"/>
        <family val="2"/>
      </rPr>
      <t>Amerios</t>
    </r>
  </si>
  <si>
    <r>
      <t xml:space="preserve">(0,50 + 0,70) x 2 x 1,80 </t>
    </r>
    <r>
      <rPr>
        <b/>
        <sz val="11"/>
        <color indexed="8"/>
        <rFont val="Calibri"/>
        <family val="2"/>
      </rPr>
      <t>= 4,32 m³</t>
    </r>
  </si>
  <si>
    <r>
      <t xml:space="preserve">(0,60 x 0,80) </t>
    </r>
    <r>
      <rPr>
        <b/>
        <sz val="11"/>
        <color indexed="8"/>
        <rFont val="Calibri"/>
        <family val="2"/>
      </rPr>
      <t>= 0,48 m²</t>
    </r>
  </si>
  <si>
    <r>
      <t xml:space="preserve">(1,10 + 0,90) x 2 x 0,20 = </t>
    </r>
    <r>
      <rPr>
        <b/>
        <sz val="11"/>
        <color indexed="8"/>
        <rFont val="Calibri"/>
        <family val="2"/>
      </rPr>
      <t>1,46 m³</t>
    </r>
  </si>
  <si>
    <t>Escavação Manual de vala comprofundidade menor igual a 1,30 m</t>
  </si>
  <si>
    <t>Concreto Fck =15 Mpa, traço 1:3,4:3,5 - preparo mecânicocom betoneira</t>
  </si>
  <si>
    <t>Alvenaria em tijolo cerâmico macico 5x10x20 cm, 1 1/2 vez (espessura 30 cm), assentado com argamassa traço 1:2:8</t>
  </si>
  <si>
    <t>Massa Única, para recebimento de pintura, em argamassa traço 1:2:8, preparo mecanico com betoneira 400 l, aplicada manualmente em faces internas de paredes, espessura de 20 mm, com execução de taliscas</t>
  </si>
  <si>
    <t>Chapisco aplicado em alvenaria (sem Presença de vãos) e estruturas de concreto de fachada, com colher de pedreiro, argamassa traço 1:3 com preparo manual</t>
  </si>
  <si>
    <t>Grade de Ferro em barra chata 3/16"</t>
  </si>
  <si>
    <t>Reaterro manual de valas com compactação mecanica</t>
  </si>
  <si>
    <t>Boca de Lobo</t>
  </si>
  <si>
    <t>MEIO FIO</t>
  </si>
  <si>
    <t>Assentamento de Guia (Meio-fio) em trecho reto, confeccionada em concreto pré-fabricado, dimensões 100x15x13x30 cm, para vias urbanas</t>
  </si>
  <si>
    <t>94273 S.</t>
  </si>
  <si>
    <t>COMPOSIÇÃO 01 - Caixa Coletora</t>
  </si>
  <si>
    <r>
      <t xml:space="preserve">Município : </t>
    </r>
    <r>
      <rPr>
        <b/>
        <sz val="10"/>
        <rFont val="Comic Sans MS"/>
        <family val="4"/>
      </rPr>
      <t>CUNHATAÍ - SC</t>
    </r>
  </si>
  <si>
    <t>Área (m²)</t>
  </si>
  <si>
    <t>Total ..........................................</t>
  </si>
  <si>
    <t>ORÇAMENTO GLOBAL</t>
  </si>
  <si>
    <t>3.5</t>
  </si>
  <si>
    <t>BDI = 24%</t>
  </si>
  <si>
    <t>Composição 01</t>
  </si>
  <si>
    <t xml:space="preserve"> - O BDI considerado foi de 24%</t>
  </si>
  <si>
    <t>Meio Fio</t>
  </si>
  <si>
    <r>
      <t xml:space="preserve">Projeto : </t>
    </r>
    <r>
      <rPr>
        <b/>
        <sz val="10"/>
        <rFont val="Comic Sans MS"/>
        <family val="4"/>
      </rPr>
      <t xml:space="preserve">CALÇAMENTO </t>
    </r>
  </si>
  <si>
    <t>91131 CH</t>
  </si>
  <si>
    <t>94802 CH</t>
  </si>
  <si>
    <t>Placa de Sinalização viária Octogonal L= 25 cm, com suporte de aço galvanizado D= 50 mm e Altura 3,0 m, inclusive base de concreto não estrutural</t>
  </si>
  <si>
    <t>Placa de Identificação de Rua (2 Placas 45x20 cm), com suporte de aço galvanizado D= 50 mm e Altura 3,0 m, inclusive base de concreto não estrutural</t>
  </si>
  <si>
    <t>D = tabela DNIT (JANEIRO/2019)</t>
  </si>
  <si>
    <t xml:space="preserve"> - O valor do material e mão de obra foi obtida através da tabela do SINAPI -  JULHO /2019</t>
  </si>
  <si>
    <r>
      <t xml:space="preserve"> - Sendo cub referente mês de SETEMBRO/2019 = </t>
    </r>
    <r>
      <rPr>
        <sz val="10.5"/>
        <color indexed="17"/>
        <rFont val="Comic Sans MS"/>
        <family val="4"/>
      </rPr>
      <t>R$ 1.911,08</t>
    </r>
  </si>
  <si>
    <t>Placa da obra  do convênio em chapa aço galvanizado (2,40 x 1,20 m )</t>
  </si>
  <si>
    <t>3.6</t>
  </si>
  <si>
    <t>3.7</t>
  </si>
  <si>
    <t>Tubo de Concreto simples, classe - PS1, PB, DN 600 mm, para águas pluviais</t>
  </si>
  <si>
    <t>Assentamento de tubo de concreto para redes coletoras de águas pluviais, DN 600 mm, junta rígida, instalado em local com baixo nível de interferências</t>
  </si>
  <si>
    <t>Placa de Sinalização viária Circular D= 50 cm, com suporte de aço galvanizado D= 50 mm e Altura 3,0 m, inclusive base de concreto não estrutural</t>
  </si>
  <si>
    <t>7791 I.</t>
  </si>
  <si>
    <t>92811 S.</t>
  </si>
  <si>
    <t>2.5</t>
  </si>
  <si>
    <t>74155/002 S.</t>
  </si>
  <si>
    <t>Escavação e Transporte de Material de 2A CAT DMT 50 m com trator sobre esteiras 347 HP com lamina e escarificador</t>
  </si>
  <si>
    <t>Maravilha (SC), 23 de setembro de 2019.</t>
  </si>
  <si>
    <r>
      <t xml:space="preserve">Local : </t>
    </r>
    <r>
      <rPr>
        <b/>
        <sz val="10"/>
        <rFont val="Comic Sans MS"/>
        <family val="4"/>
      </rPr>
      <t>RUA EMILIA MORAES KLAUCK</t>
    </r>
  </si>
  <si>
    <t>Rua Emilia Moraes Klauck</t>
  </si>
  <si>
    <r>
      <t xml:space="preserve">Local : </t>
    </r>
    <r>
      <rPr>
        <b/>
        <sz val="10"/>
        <rFont val="Comic Sans MS"/>
        <family val="4"/>
      </rPr>
      <t>RUA SELVINO DIEL</t>
    </r>
  </si>
  <si>
    <r>
      <t xml:space="preserve">Área:  </t>
    </r>
    <r>
      <rPr>
        <b/>
        <u val="single"/>
        <sz val="10"/>
        <rFont val="Comic Sans MS"/>
        <family val="4"/>
      </rPr>
      <t>1.181,00 m²</t>
    </r>
  </si>
  <si>
    <t>Rua Selvino Diel</t>
  </si>
  <si>
    <t>3.8</t>
  </si>
  <si>
    <t>3.9</t>
  </si>
  <si>
    <t>7753 I</t>
  </si>
  <si>
    <t>Tubo de Concreto Armado, classe - PA1, PB, DN 1000 mm, para águas pluviais</t>
  </si>
  <si>
    <t>92815 S.</t>
  </si>
  <si>
    <t>Assentamento de tubo de concreto para redes coletoras de águas pluviais, DN 1000 mm, junta rígida, instalado em local com baixo nível de interferências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</si>
</sst>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sz val="7"/>
      <name val="Comic Sans MS"/>
      <family val="4"/>
    </font>
    <font>
      <sz val="10"/>
      <color indexed="10"/>
      <name val="Arial"/>
      <family val="2"/>
    </font>
    <font>
      <sz val="10.5"/>
      <name val="Comic Sans MS"/>
      <family val="4"/>
    </font>
    <font>
      <b/>
      <u val="single"/>
      <sz val="12"/>
      <name val="Calibri"/>
      <family val="2"/>
    </font>
    <font>
      <b/>
      <u val="single"/>
      <sz val="11"/>
      <name val="Comic Sans MS"/>
      <family val="4"/>
    </font>
    <font>
      <b/>
      <u val="single"/>
      <sz val="22"/>
      <name val="Mistral"/>
      <family val="4"/>
    </font>
    <font>
      <b/>
      <i/>
      <sz val="12"/>
      <name val="Arial"/>
      <family val="2"/>
    </font>
    <font>
      <sz val="10.5"/>
      <color indexed="17"/>
      <name val="Comic Sans MS"/>
      <family val="4"/>
    </font>
    <font>
      <sz val="11"/>
      <name val="Trebuchet MS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Comic Sans MS"/>
      <family val="4"/>
    </font>
    <font>
      <sz val="11"/>
      <name val="Calibri"/>
      <family val="2"/>
    </font>
    <font>
      <b/>
      <u val="single"/>
      <sz val="14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51"/>
      <name val="Comic Sans MS"/>
      <family val="4"/>
    </font>
    <font>
      <b/>
      <i/>
      <u val="single"/>
      <sz val="16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Comic Sans MS"/>
      <family val="4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6" tint="-0.24997000396251678"/>
      <name val="Comic Sans MS"/>
      <family val="4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Font="1" applyAlignment="1">
      <alignment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7" fontId="8" fillId="0" borderId="0" xfId="0" applyNumberFormat="1" applyFont="1" applyAlignment="1">
      <alignment/>
    </xf>
    <xf numFmtId="187" fontId="8" fillId="0" borderId="10" xfId="0" applyNumberFormat="1" applyFont="1" applyFill="1" applyBorder="1" applyAlignment="1">
      <alignment horizontal="center"/>
    </xf>
    <xf numFmtId="187" fontId="8" fillId="0" borderId="23" xfId="0" applyNumberFormat="1" applyFont="1" applyFill="1" applyBorder="1" applyAlignment="1">
      <alignment horizontal="center"/>
    </xf>
    <xf numFmtId="187" fontId="4" fillId="0" borderId="19" xfId="0" applyNumberFormat="1" applyFont="1" applyBorder="1" applyAlignment="1">
      <alignment/>
    </xf>
    <xf numFmtId="187" fontId="4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187" fontId="14" fillId="0" borderId="0" xfId="0" applyNumberFormat="1" applyFont="1" applyAlignment="1">
      <alignment/>
    </xf>
    <xf numFmtId="0" fontId="0" fillId="0" borderId="0" xfId="0" applyFont="1" applyAlignment="1">
      <alignment/>
    </xf>
    <xf numFmtId="4" fontId="9" fillId="0" borderId="12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187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4" fillId="0" borderId="14" xfId="0" applyFont="1" applyBorder="1" applyAlignment="1">
      <alignment/>
    </xf>
    <xf numFmtId="187" fontId="4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87" fontId="13" fillId="0" borderId="0" xfId="0" applyNumberFormat="1" applyFont="1" applyAlignment="1">
      <alignment/>
    </xf>
    <xf numFmtId="187" fontId="68" fillId="0" borderId="0" xfId="0" applyNumberFormat="1" applyFont="1" applyAlignment="1">
      <alignment/>
    </xf>
    <xf numFmtId="4" fontId="4" fillId="0" borderId="27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87" fontId="4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10" fontId="4" fillId="0" borderId="29" xfId="0" applyNumberFormat="1" applyFont="1" applyBorder="1" applyAlignment="1">
      <alignment horizontal="center"/>
    </xf>
    <xf numFmtId="4" fontId="9" fillId="0" borderId="30" xfId="0" applyNumberFormat="1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31" xfId="0" applyFont="1" applyBorder="1" applyAlignment="1">
      <alignment/>
    </xf>
    <xf numFmtId="0" fontId="4" fillId="0" borderId="31" xfId="0" applyFont="1" applyBorder="1" applyAlignment="1">
      <alignment/>
    </xf>
    <xf numFmtId="4" fontId="8" fillId="0" borderId="31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4" fillId="0" borderId="32" xfId="0" applyFont="1" applyBorder="1" applyAlignment="1">
      <alignment/>
    </xf>
    <xf numFmtId="4" fontId="8" fillId="0" borderId="32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/>
    </xf>
    <xf numFmtId="4" fontId="4" fillId="0" borderId="33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69" fillId="0" borderId="12" xfId="0" applyNumberFormat="1" applyFont="1" applyBorder="1" applyAlignment="1">
      <alignment horizontal="center"/>
    </xf>
    <xf numFmtId="0" fontId="0" fillId="0" borderId="0" xfId="50">
      <alignment/>
      <protection/>
    </xf>
    <xf numFmtId="0" fontId="20" fillId="0" borderId="0" xfId="50" applyFont="1" applyBorder="1">
      <alignment/>
      <protection/>
    </xf>
    <xf numFmtId="0" fontId="0" fillId="0" borderId="0" xfId="50" applyBorder="1">
      <alignment/>
      <protection/>
    </xf>
    <xf numFmtId="0" fontId="40" fillId="0" borderId="0" xfId="50" applyFont="1" applyBorder="1">
      <alignment/>
      <protection/>
    </xf>
    <xf numFmtId="186" fontId="41" fillId="0" borderId="0" xfId="50" applyNumberFormat="1" applyFont="1" applyBorder="1">
      <alignment/>
      <protection/>
    </xf>
    <xf numFmtId="187" fontId="40" fillId="0" borderId="0" xfId="50" applyNumberFormat="1" applyFont="1" applyBorder="1">
      <alignment/>
      <protection/>
    </xf>
    <xf numFmtId="186" fontId="40" fillId="0" borderId="0" xfId="50" applyNumberFormat="1" applyFont="1" applyBorder="1">
      <alignment/>
      <protection/>
    </xf>
    <xf numFmtId="0" fontId="42" fillId="0" borderId="31" xfId="50" applyFont="1" applyFill="1" applyBorder="1" applyAlignment="1">
      <alignment horizontal="center"/>
      <protection/>
    </xf>
    <xf numFmtId="186" fontId="42" fillId="0" borderId="31" xfId="50" applyNumberFormat="1" applyFont="1" applyFill="1" applyBorder="1" applyAlignment="1">
      <alignment horizontal="center"/>
      <protection/>
    </xf>
    <xf numFmtId="187" fontId="42" fillId="0" borderId="11" xfId="50" applyNumberFormat="1" applyFont="1" applyFill="1" applyBorder="1" applyAlignment="1">
      <alignment horizontal="center"/>
      <protection/>
    </xf>
    <xf numFmtId="0" fontId="40" fillId="0" borderId="32" xfId="50" applyFont="1" applyBorder="1" applyAlignment="1">
      <alignment horizontal="center"/>
      <protection/>
    </xf>
    <xf numFmtId="186" fontId="40" fillId="0" borderId="32" xfId="50" applyNumberFormat="1" applyFont="1" applyBorder="1" applyAlignment="1">
      <alignment horizontal="left"/>
      <protection/>
    </xf>
    <xf numFmtId="187" fontId="40" fillId="0" borderId="12" xfId="50" applyNumberFormat="1" applyFont="1" applyBorder="1" applyAlignment="1">
      <alignment horizontal="right"/>
      <protection/>
    </xf>
    <xf numFmtId="187" fontId="0" fillId="0" borderId="0" xfId="50" applyNumberFormat="1" applyBorder="1">
      <alignment/>
      <protection/>
    </xf>
    <xf numFmtId="0" fontId="42" fillId="0" borderId="0" xfId="50" applyFont="1" applyBorder="1">
      <alignment/>
      <protection/>
    </xf>
    <xf numFmtId="186" fontId="43" fillId="0" borderId="0" xfId="50" applyNumberFormat="1" applyFont="1" applyBorder="1">
      <alignment/>
      <protection/>
    </xf>
    <xf numFmtId="187" fontId="43" fillId="0" borderId="0" xfId="50" applyNumberFormat="1" applyFont="1" applyBorder="1">
      <alignment/>
      <protection/>
    </xf>
    <xf numFmtId="0" fontId="43" fillId="0" borderId="0" xfId="50" applyFont="1">
      <alignment/>
      <protection/>
    </xf>
    <xf numFmtId="186" fontId="43" fillId="0" borderId="0" xfId="50" applyNumberFormat="1" applyFont="1">
      <alignment/>
      <protection/>
    </xf>
    <xf numFmtId="187" fontId="43" fillId="0" borderId="0" xfId="50" applyNumberFormat="1" applyFont="1">
      <alignment/>
      <protection/>
    </xf>
    <xf numFmtId="187" fontId="0" fillId="0" borderId="0" xfId="50" applyNumberFormat="1">
      <alignment/>
      <protection/>
    </xf>
    <xf numFmtId="186" fontId="0" fillId="0" borderId="0" xfId="50" applyNumberFormat="1">
      <alignment/>
      <protection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13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vertical="center"/>
    </xf>
    <xf numFmtId="187" fontId="8" fillId="0" borderId="0" xfId="0" applyNumberFormat="1" applyFont="1" applyAlignment="1">
      <alignment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8" fillId="0" borderId="36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/>
    </xf>
    <xf numFmtId="187" fontId="4" fillId="0" borderId="14" xfId="0" applyNumberFormat="1" applyFont="1" applyBorder="1" applyAlignment="1">
      <alignment vertical="center"/>
    </xf>
    <xf numFmtId="187" fontId="4" fillId="0" borderId="29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187" fontId="0" fillId="0" borderId="0" xfId="0" applyNumberFormat="1" applyAlignment="1">
      <alignment vertical="center"/>
    </xf>
    <xf numFmtId="0" fontId="17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7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17" fontId="0" fillId="0" borderId="37" xfId="0" applyNumberFormat="1" applyFont="1" applyBorder="1" applyAlignment="1">
      <alignment horizontal="center" vertical="center"/>
    </xf>
    <xf numFmtId="0" fontId="70" fillId="0" borderId="37" xfId="0" applyFont="1" applyBorder="1" applyAlignment="1">
      <alignment horizontal="left" vertical="center" wrapText="1"/>
    </xf>
    <xf numFmtId="2" fontId="0" fillId="0" borderId="37" xfId="0" applyNumberFormat="1" applyFont="1" applyBorder="1" applyAlignment="1">
      <alignment horizontal="center" vertical="center"/>
    </xf>
    <xf numFmtId="44" fontId="0" fillId="0" borderId="37" xfId="0" applyNumberFormat="1" applyFont="1" applyBorder="1" applyAlignment="1">
      <alignment horizontal="left" vertical="center"/>
    </xf>
    <xf numFmtId="0" fontId="7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44" fontId="61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86" fontId="0" fillId="0" borderId="0" xfId="50" applyNumberFormat="1" applyFont="1" applyAlignment="1">
      <alignment horizontal="center"/>
      <protection/>
    </xf>
    <xf numFmtId="4" fontId="4" fillId="0" borderId="0" xfId="0" applyNumberFormat="1" applyFont="1" applyAlignment="1">
      <alignment/>
    </xf>
    <xf numFmtId="4" fontId="4" fillId="0" borderId="0" xfId="50" applyNumberFormat="1" applyFont="1" applyAlignment="1">
      <alignment/>
      <protection/>
    </xf>
    <xf numFmtId="44" fontId="61" fillId="4" borderId="37" xfId="0" applyNumberFormat="1" applyFont="1" applyFill="1" applyBorder="1" applyAlignment="1">
      <alignment horizontal="left" vertical="center"/>
    </xf>
    <xf numFmtId="0" fontId="67" fillId="4" borderId="37" xfId="0" applyFont="1" applyFill="1" applyBorder="1" applyAlignment="1">
      <alignment/>
    </xf>
    <xf numFmtId="44" fontId="71" fillId="4" borderId="37" xfId="0" applyNumberFormat="1" applyFont="1" applyFill="1" applyBorder="1" applyAlignment="1">
      <alignment/>
    </xf>
    <xf numFmtId="0" fontId="42" fillId="4" borderId="31" xfId="50" applyFont="1" applyFill="1" applyBorder="1" applyAlignment="1">
      <alignment horizontal="center"/>
      <protection/>
    </xf>
    <xf numFmtId="186" fontId="42" fillId="4" borderId="31" xfId="50" applyNumberFormat="1" applyFont="1" applyFill="1" applyBorder="1" applyAlignment="1">
      <alignment horizontal="center"/>
      <protection/>
    </xf>
    <xf numFmtId="187" fontId="42" fillId="4" borderId="31" xfId="50" applyNumberFormat="1" applyFont="1" applyFill="1" applyBorder="1" applyAlignment="1">
      <alignment horizontal="center"/>
      <protection/>
    </xf>
    <xf numFmtId="0" fontId="8" fillId="4" borderId="28" xfId="0" applyFont="1" applyFill="1" applyBorder="1" applyAlignment="1">
      <alignment/>
    </xf>
    <xf numFmtId="0" fontId="8" fillId="4" borderId="29" xfId="0" applyFont="1" applyFill="1" applyBorder="1" applyAlignment="1">
      <alignment/>
    </xf>
    <xf numFmtId="187" fontId="8" fillId="4" borderId="29" xfId="0" applyNumberFormat="1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187" fontId="8" fillId="4" borderId="14" xfId="0" applyNumberFormat="1" applyFont="1" applyFill="1" applyBorder="1" applyAlignment="1">
      <alignment/>
    </xf>
    <xf numFmtId="0" fontId="8" fillId="4" borderId="15" xfId="0" applyFont="1" applyFill="1" applyBorder="1" applyAlignment="1">
      <alignment/>
    </xf>
    <xf numFmtId="4" fontId="8" fillId="4" borderId="29" xfId="0" applyNumberFormat="1" applyFont="1" applyFill="1" applyBorder="1" applyAlignment="1">
      <alignment/>
    </xf>
    <xf numFmtId="10" fontId="8" fillId="4" borderId="29" xfId="0" applyNumberFormat="1" applyFont="1" applyFill="1" applyBorder="1" applyAlignment="1">
      <alignment horizontal="center"/>
    </xf>
    <xf numFmtId="187" fontId="4" fillId="4" borderId="29" xfId="0" applyNumberFormat="1" applyFont="1" applyFill="1" applyBorder="1" applyAlignment="1">
      <alignment vertical="center"/>
    </xf>
    <xf numFmtId="4" fontId="4" fillId="4" borderId="29" xfId="0" applyNumberFormat="1" applyFont="1" applyFill="1" applyBorder="1" applyAlignment="1">
      <alignment/>
    </xf>
    <xf numFmtId="4" fontId="15" fillId="4" borderId="30" xfId="0" applyNumberFormat="1" applyFont="1" applyFill="1" applyBorder="1" applyAlignment="1">
      <alignment/>
    </xf>
    <xf numFmtId="0" fontId="42" fillId="0" borderId="32" xfId="50" applyFont="1" applyFill="1" applyBorder="1" applyAlignment="1">
      <alignment horizontal="center"/>
      <protection/>
    </xf>
    <xf numFmtId="187" fontId="42" fillId="0" borderId="12" xfId="50" applyNumberFormat="1" applyFont="1" applyFill="1" applyBorder="1" applyAlignment="1">
      <alignment horizontal="center"/>
      <protection/>
    </xf>
    <xf numFmtId="0" fontId="40" fillId="0" borderId="32" xfId="50" applyFont="1" applyFill="1" applyBorder="1" applyAlignment="1">
      <alignment horizontal="center"/>
      <protection/>
    </xf>
    <xf numFmtId="187" fontId="8" fillId="4" borderId="16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4" fontId="8" fillId="4" borderId="38" xfId="0" applyNumberFormat="1" applyFont="1" applyFill="1" applyBorder="1" applyAlignment="1">
      <alignment horizontal="center"/>
    </xf>
    <xf numFmtId="10" fontId="8" fillId="4" borderId="38" xfId="0" applyNumberFormat="1" applyFont="1" applyFill="1" applyBorder="1" applyAlignment="1">
      <alignment horizontal="center"/>
    </xf>
    <xf numFmtId="4" fontId="8" fillId="4" borderId="39" xfId="0" applyNumberFormat="1" applyFont="1" applyFill="1" applyBorder="1" applyAlignment="1">
      <alignment horizontal="center"/>
    </xf>
    <xf numFmtId="10" fontId="8" fillId="4" borderId="40" xfId="0" applyNumberFormat="1" applyFont="1" applyFill="1" applyBorder="1" applyAlignment="1">
      <alignment horizontal="center"/>
    </xf>
    <xf numFmtId="4" fontId="8" fillId="4" borderId="28" xfId="0" applyNumberFormat="1" applyFont="1" applyFill="1" applyBorder="1" applyAlignment="1">
      <alignment/>
    </xf>
    <xf numFmtId="10" fontId="8" fillId="4" borderId="30" xfId="0" applyNumberFormat="1" applyFont="1" applyFill="1" applyBorder="1" applyAlignment="1">
      <alignment/>
    </xf>
    <xf numFmtId="4" fontId="8" fillId="4" borderId="27" xfId="0" applyNumberFormat="1" applyFont="1" applyFill="1" applyBorder="1" applyAlignment="1">
      <alignment/>
    </xf>
    <xf numFmtId="10" fontId="8" fillId="4" borderId="27" xfId="0" applyNumberFormat="1" applyFont="1" applyFill="1" applyBorder="1" applyAlignment="1">
      <alignment/>
    </xf>
    <xf numFmtId="4" fontId="41" fillId="0" borderId="0" xfId="50" applyNumberFormat="1" applyFont="1" applyBorder="1">
      <alignment/>
      <protection/>
    </xf>
    <xf numFmtId="4" fontId="40" fillId="0" borderId="0" xfId="50" applyNumberFormat="1" applyFont="1" applyBorder="1">
      <alignment/>
      <protection/>
    </xf>
    <xf numFmtId="4" fontId="42" fillId="4" borderId="31" xfId="50" applyNumberFormat="1" applyFont="1" applyFill="1" applyBorder="1" applyAlignment="1">
      <alignment horizontal="center"/>
      <protection/>
    </xf>
    <xf numFmtId="4" fontId="42" fillId="0" borderId="11" xfId="50" applyNumberFormat="1" applyFont="1" applyFill="1" applyBorder="1" applyAlignment="1">
      <alignment horizontal="center"/>
      <protection/>
    </xf>
    <xf numFmtId="4" fontId="40" fillId="0" borderId="12" xfId="50" applyNumberFormat="1" applyFont="1" applyBorder="1" applyAlignment="1">
      <alignment horizontal="center"/>
      <protection/>
    </xf>
    <xf numFmtId="4" fontId="40" fillId="0" borderId="12" xfId="50" applyNumberFormat="1" applyFont="1" applyBorder="1" applyAlignment="1">
      <alignment horizontal="left"/>
      <protection/>
    </xf>
    <xf numFmtId="4" fontId="42" fillId="0" borderId="0" xfId="50" applyNumberFormat="1" applyFont="1" applyBorder="1">
      <alignment/>
      <protection/>
    </xf>
    <xf numFmtId="4" fontId="43" fillId="0" borderId="0" xfId="50" applyNumberFormat="1" applyFont="1" applyBorder="1">
      <alignment/>
      <protection/>
    </xf>
    <xf numFmtId="4" fontId="43" fillId="0" borderId="0" xfId="50" applyNumberFormat="1" applyFont="1">
      <alignment/>
      <protection/>
    </xf>
    <xf numFmtId="4" fontId="0" fillId="0" borderId="0" xfId="50" applyNumberFormat="1">
      <alignment/>
      <protection/>
    </xf>
    <xf numFmtId="187" fontId="45" fillId="4" borderId="30" xfId="50" applyNumberFormat="1" applyFont="1" applyFill="1" applyBorder="1" applyAlignment="1">
      <alignment horizontal="right"/>
      <protection/>
    </xf>
    <xf numFmtId="4" fontId="45" fillId="4" borderId="27" xfId="50" applyNumberFormat="1" applyFont="1" applyFill="1" applyBorder="1" applyAlignment="1">
      <alignment/>
      <protection/>
    </xf>
    <xf numFmtId="4" fontId="4" fillId="0" borderId="0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0" fontId="72" fillId="0" borderId="23" xfId="0" applyFont="1" applyBorder="1" applyAlignment="1">
      <alignment/>
    </xf>
    <xf numFmtId="187" fontId="72" fillId="0" borderId="19" xfId="0" applyNumberFormat="1" applyFont="1" applyBorder="1" applyAlignment="1">
      <alignment/>
    </xf>
    <xf numFmtId="0" fontId="72" fillId="0" borderId="35" xfId="0" applyFont="1" applyFill="1" applyBorder="1" applyAlignment="1">
      <alignment horizontal="left" vertical="center"/>
    </xf>
    <xf numFmtId="187" fontId="72" fillId="0" borderId="35" xfId="0" applyNumberFormat="1" applyFont="1" applyFill="1" applyBorder="1" applyAlignment="1">
      <alignment vertical="center"/>
    </xf>
    <xf numFmtId="0" fontId="72" fillId="0" borderId="19" xfId="0" applyFont="1" applyFill="1" applyBorder="1" applyAlignment="1">
      <alignment horizontal="left" vertical="center"/>
    </xf>
    <xf numFmtId="187" fontId="72" fillId="0" borderId="19" xfId="0" applyNumberFormat="1" applyFont="1" applyFill="1" applyBorder="1" applyAlignment="1">
      <alignment vertical="center"/>
    </xf>
    <xf numFmtId="186" fontId="47" fillId="4" borderId="28" xfId="50" applyNumberFormat="1" applyFont="1" applyFill="1" applyBorder="1" applyAlignment="1">
      <alignment horizontal="center"/>
      <protection/>
    </xf>
    <xf numFmtId="186" fontId="47" fillId="4" borderId="29" xfId="50" applyNumberFormat="1" applyFont="1" applyFill="1" applyBorder="1" applyAlignment="1">
      <alignment horizontal="center"/>
      <protection/>
    </xf>
    <xf numFmtId="186" fontId="47" fillId="4" borderId="30" xfId="50" applyNumberFormat="1" applyFont="1" applyFill="1" applyBorder="1" applyAlignment="1">
      <alignment horizontal="center"/>
      <protection/>
    </xf>
    <xf numFmtId="0" fontId="45" fillId="4" borderId="28" xfId="50" applyFont="1" applyFill="1" applyBorder="1" applyAlignment="1">
      <alignment horizontal="center"/>
      <protection/>
    </xf>
    <xf numFmtId="0" fontId="45" fillId="4" borderId="30" xfId="50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10" fontId="8" fillId="0" borderId="35" xfId="0" applyNumberFormat="1" applyFont="1" applyFill="1" applyBorder="1" applyAlignment="1">
      <alignment horizontal="center" vertical="center"/>
    </xf>
    <xf numFmtId="10" fontId="8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" fontId="8" fillId="4" borderId="42" xfId="0" applyNumberFormat="1" applyFont="1" applyFill="1" applyBorder="1" applyAlignment="1">
      <alignment horizontal="center"/>
    </xf>
    <xf numFmtId="4" fontId="8" fillId="4" borderId="43" xfId="0" applyNumberFormat="1" applyFont="1" applyFill="1" applyBorder="1" applyAlignment="1">
      <alignment horizontal="center"/>
    </xf>
    <xf numFmtId="4" fontId="8" fillId="4" borderId="44" xfId="0" applyNumberFormat="1" applyFont="1" applyFill="1" applyBorder="1" applyAlignment="1">
      <alignment horizontal="center"/>
    </xf>
    <xf numFmtId="0" fontId="67" fillId="4" borderId="37" xfId="0" applyFont="1" applyFill="1" applyBorder="1" applyAlignment="1">
      <alignment horizontal="center" vertical="center" wrapText="1"/>
    </xf>
    <xf numFmtId="0" fontId="73" fillId="4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7" fillId="0" borderId="0" xfId="0" applyFont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rmal 7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228975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9.140625" style="111" customWidth="1"/>
    <col min="2" max="2" width="7.28125" style="111" customWidth="1"/>
    <col min="3" max="3" width="38.00390625" style="132" customWidth="1"/>
    <col min="4" max="4" width="15.140625" style="227" customWidth="1"/>
    <col min="5" max="5" width="15.140625" style="131" customWidth="1"/>
    <col min="6" max="16384" width="9.140625" style="111" customWidth="1"/>
  </cols>
  <sheetData>
    <row r="1" spans="1:6" ht="18" customHeight="1" thickBot="1">
      <c r="A1" s="112"/>
      <c r="B1" s="238" t="s">
        <v>63</v>
      </c>
      <c r="C1" s="239"/>
      <c r="D1" s="239"/>
      <c r="E1" s="240"/>
      <c r="F1" s="113"/>
    </row>
    <row r="2" spans="1:6" ht="18.75">
      <c r="A2" s="112"/>
      <c r="B2" s="114"/>
      <c r="C2" s="115"/>
      <c r="D2" s="218"/>
      <c r="E2" s="116"/>
      <c r="F2" s="113"/>
    </row>
    <row r="3" spans="2:13" ht="16.5">
      <c r="B3" s="3" t="s">
        <v>129</v>
      </c>
      <c r="C3" s="3"/>
      <c r="D3" s="4"/>
      <c r="E3" s="6"/>
      <c r="F3" s="7"/>
      <c r="G3" s="28"/>
      <c r="H3" s="45"/>
      <c r="I3" s="5"/>
      <c r="J3" s="4"/>
      <c r="K3" s="34"/>
      <c r="L3" s="34"/>
      <c r="M3" s="34"/>
    </row>
    <row r="4" spans="2:13" ht="16.5">
      <c r="B4" s="3" t="s">
        <v>138</v>
      </c>
      <c r="C4" s="3"/>
      <c r="D4" s="4"/>
      <c r="E4" s="6"/>
      <c r="F4" s="7"/>
      <c r="G4" s="28"/>
      <c r="H4" s="45"/>
      <c r="I4" s="32"/>
      <c r="J4" s="11"/>
      <c r="K4" s="34"/>
      <c r="L4" s="34"/>
      <c r="M4" s="34"/>
    </row>
    <row r="5" spans="2:13" ht="16.5">
      <c r="B5" s="3" t="s">
        <v>160</v>
      </c>
      <c r="C5" s="3"/>
      <c r="D5" s="4"/>
      <c r="E5" s="6"/>
      <c r="F5" s="7"/>
      <c r="G5" s="28"/>
      <c r="H5" s="45"/>
      <c r="I5" s="32"/>
      <c r="J5" s="11"/>
      <c r="K5" s="34"/>
      <c r="L5" s="34"/>
      <c r="M5" s="34"/>
    </row>
    <row r="6" spans="2:13" ht="16.5">
      <c r="B6" s="3" t="s">
        <v>161</v>
      </c>
      <c r="C6" s="3"/>
      <c r="D6" s="4"/>
      <c r="E6" s="6"/>
      <c r="F6" s="7"/>
      <c r="G6" s="28"/>
      <c r="H6" s="45"/>
      <c r="I6" s="5"/>
      <c r="J6" s="11"/>
      <c r="K6" s="34"/>
      <c r="L6" s="34"/>
      <c r="M6" s="34"/>
    </row>
    <row r="7" spans="1:6" ht="17.25" thickBot="1">
      <c r="A7" s="112"/>
      <c r="B7" s="114"/>
      <c r="C7" s="117"/>
      <c r="D7" s="219"/>
      <c r="E7" s="116"/>
      <c r="F7" s="113"/>
    </row>
    <row r="8" spans="1:6" ht="17.25" thickBot="1">
      <c r="A8" s="112"/>
      <c r="B8" s="189" t="s">
        <v>64</v>
      </c>
      <c r="C8" s="190" t="s">
        <v>65</v>
      </c>
      <c r="D8" s="220" t="s">
        <v>130</v>
      </c>
      <c r="E8" s="191" t="s">
        <v>66</v>
      </c>
      <c r="F8" s="113"/>
    </row>
    <row r="9" spans="1:6" ht="16.5">
      <c r="A9" s="112"/>
      <c r="B9" s="118"/>
      <c r="C9" s="119"/>
      <c r="D9" s="221"/>
      <c r="E9" s="120"/>
      <c r="F9" s="113"/>
    </row>
    <row r="10" spans="1:6" ht="16.5">
      <c r="A10" s="112"/>
      <c r="B10" s="207">
        <v>1</v>
      </c>
      <c r="C10" s="122" t="s">
        <v>162</v>
      </c>
      <c r="D10" s="222">
        <v>1181</v>
      </c>
      <c r="E10" s="123">
        <f>GLOBAL!J44</f>
        <v>119000.15</v>
      </c>
      <c r="F10" s="113"/>
    </row>
    <row r="11" spans="1:6" ht="16.5">
      <c r="A11" s="112"/>
      <c r="B11" s="205"/>
      <c r="C11" s="122"/>
      <c r="D11" s="223"/>
      <c r="E11" s="206"/>
      <c r="F11" s="113"/>
    </row>
    <row r="12" spans="1:6" ht="16.5">
      <c r="A12" s="112"/>
      <c r="B12" s="121"/>
      <c r="C12" s="122"/>
      <c r="D12" s="222"/>
      <c r="E12" s="123"/>
      <c r="F12" s="113"/>
    </row>
    <row r="13" spans="1:6" ht="16.5">
      <c r="A13" s="112"/>
      <c r="B13" s="121"/>
      <c r="C13" s="122"/>
      <c r="D13" s="223"/>
      <c r="E13" s="123"/>
      <c r="F13" s="113"/>
    </row>
    <row r="14" spans="1:6" ht="16.5">
      <c r="A14" s="112"/>
      <c r="B14" s="121"/>
      <c r="C14" s="122"/>
      <c r="D14" s="222"/>
      <c r="E14" s="123"/>
      <c r="F14" s="113"/>
    </row>
    <row r="15" spans="1:6" ht="16.5">
      <c r="A15" s="112"/>
      <c r="B15" s="121"/>
      <c r="C15" s="122"/>
      <c r="D15" s="223"/>
      <c r="E15" s="123"/>
      <c r="F15" s="113"/>
    </row>
    <row r="16" spans="1:6" ht="16.5">
      <c r="A16" s="112"/>
      <c r="B16" s="121"/>
      <c r="C16" s="122"/>
      <c r="D16" s="223"/>
      <c r="E16" s="123"/>
      <c r="F16" s="113"/>
    </row>
    <row r="17" spans="1:6" ht="16.5">
      <c r="A17" s="112"/>
      <c r="B17" s="121"/>
      <c r="C17" s="122"/>
      <c r="D17" s="223"/>
      <c r="E17" s="123"/>
      <c r="F17" s="113"/>
    </row>
    <row r="18" spans="1:6" ht="16.5">
      <c r="A18" s="112"/>
      <c r="B18" s="121"/>
      <c r="C18" s="122"/>
      <c r="D18" s="223"/>
      <c r="E18" s="123"/>
      <c r="F18" s="113"/>
    </row>
    <row r="19" spans="1:6" ht="16.5">
      <c r="A19" s="112"/>
      <c r="B19" s="121"/>
      <c r="C19" s="122"/>
      <c r="D19" s="223"/>
      <c r="E19" s="123"/>
      <c r="F19" s="113"/>
    </row>
    <row r="20" spans="1:6" ht="17.25" thickBot="1">
      <c r="A20" s="112"/>
      <c r="B20" s="121"/>
      <c r="C20" s="122"/>
      <c r="D20" s="223"/>
      <c r="E20" s="123"/>
      <c r="F20" s="113"/>
    </row>
    <row r="21" spans="1:6" ht="17.25" thickBot="1">
      <c r="A21" s="112"/>
      <c r="B21" s="241" t="s">
        <v>131</v>
      </c>
      <c r="C21" s="242"/>
      <c r="D21" s="229">
        <f>SUM(D10:D14)</f>
        <v>1181</v>
      </c>
      <c r="E21" s="228">
        <f>SUM(E9:E18)</f>
        <v>119000.15</v>
      </c>
      <c r="F21" s="113"/>
    </row>
    <row r="22" spans="1:6" ht="16.5">
      <c r="A22" s="112"/>
      <c r="B22" s="114"/>
      <c r="C22" s="117"/>
      <c r="D22" s="219"/>
      <c r="E22" s="116"/>
      <c r="F22" s="113"/>
    </row>
    <row r="23" spans="1:6" ht="16.5">
      <c r="A23" s="112"/>
      <c r="B23" s="114"/>
      <c r="C23" s="117"/>
      <c r="D23" s="219"/>
      <c r="E23" s="116"/>
      <c r="F23" s="113"/>
    </row>
    <row r="24" spans="1:6" ht="16.5">
      <c r="A24" s="112"/>
      <c r="B24" s="114" t="s">
        <v>157</v>
      </c>
      <c r="C24" s="117"/>
      <c r="D24" s="219"/>
      <c r="E24" s="116"/>
      <c r="F24" s="113"/>
    </row>
    <row r="25" spans="1:6" ht="16.5">
      <c r="A25" s="112"/>
      <c r="B25" s="114"/>
      <c r="C25" s="117"/>
      <c r="D25" s="219"/>
      <c r="E25" s="124"/>
      <c r="F25" s="113"/>
    </row>
    <row r="26" spans="1:6" ht="16.5">
      <c r="A26" s="112"/>
      <c r="B26" s="114"/>
      <c r="C26" s="117"/>
      <c r="D26" s="219"/>
      <c r="E26" s="116"/>
      <c r="F26" s="113"/>
    </row>
    <row r="27" spans="1:6" ht="16.5">
      <c r="A27" s="112"/>
      <c r="B27" s="114"/>
      <c r="C27" s="116" t="s">
        <v>36</v>
      </c>
      <c r="D27" s="219"/>
      <c r="E27" s="116"/>
      <c r="F27" s="113"/>
    </row>
    <row r="28" spans="1:6" ht="16.5">
      <c r="A28" s="112"/>
      <c r="B28" s="114"/>
      <c r="C28" s="125" t="s">
        <v>37</v>
      </c>
      <c r="D28" s="224"/>
      <c r="E28" s="117"/>
      <c r="F28" s="113"/>
    </row>
    <row r="29" spans="1:6" ht="16.5">
      <c r="A29" s="112"/>
      <c r="B29" s="125" t="s">
        <v>0</v>
      </c>
      <c r="C29" s="114" t="s">
        <v>67</v>
      </c>
      <c r="D29" s="219"/>
      <c r="E29" s="117"/>
      <c r="F29" s="113"/>
    </row>
    <row r="30" spans="1:6" ht="16.5">
      <c r="A30" s="112"/>
      <c r="B30" s="114" t="s">
        <v>0</v>
      </c>
      <c r="C30" s="114" t="s">
        <v>39</v>
      </c>
      <c r="D30" s="219"/>
      <c r="E30" s="126"/>
      <c r="F30" s="113"/>
    </row>
    <row r="31" spans="1:6" ht="15">
      <c r="A31" s="113"/>
      <c r="B31" s="114" t="s">
        <v>0</v>
      </c>
      <c r="C31" s="126"/>
      <c r="D31" s="225"/>
      <c r="E31" s="127"/>
      <c r="F31" s="113"/>
    </row>
    <row r="32" spans="2:4" ht="12.75">
      <c r="B32" s="128"/>
      <c r="C32" s="129"/>
      <c r="D32" s="226"/>
    </row>
    <row r="33" spans="2:5" ht="12.75">
      <c r="B33" s="128"/>
      <c r="C33" s="129"/>
      <c r="D33" s="226"/>
      <c r="E33" s="130"/>
    </row>
  </sheetData>
  <sheetProtection/>
  <mergeCells count="2">
    <mergeCell ref="B1:E1"/>
    <mergeCell ref="B21:C21"/>
  </mergeCells>
  <printOptions/>
  <pageMargins left="0.7874015748031497" right="0.7874015748031497" top="2.6903543307086615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80" zoomScaleNormal="80" zoomScalePageLayoutView="0" workbookViewId="0" topLeftCell="B23">
      <selection activeCell="F30" sqref="F30"/>
    </sheetView>
  </sheetViews>
  <sheetFormatPr defaultColWidth="9.140625" defaultRowHeight="12.75"/>
  <cols>
    <col min="2" max="2" width="7.00390625" style="0" customWidth="1"/>
    <col min="3" max="3" width="16.421875" style="0" customWidth="1"/>
    <col min="4" max="4" width="10.7109375" style="34" customWidth="1"/>
    <col min="5" max="5" width="70.7109375" style="0" customWidth="1"/>
    <col min="6" max="6" width="10.7109375" style="1" customWidth="1"/>
    <col min="7" max="7" width="6.7109375" style="29" customWidth="1"/>
    <col min="8" max="8" width="10.00390625" style="157" customWidth="1"/>
    <col min="9" max="9" width="12.7109375" style="2" customWidth="1"/>
    <col min="10" max="10" width="13.7109375" style="1" customWidth="1"/>
    <col min="11" max="11" width="12.7109375" style="34" customWidth="1"/>
    <col min="12" max="12" width="10.7109375" style="34" customWidth="1"/>
    <col min="13" max="13" width="12.7109375" style="34" customWidth="1"/>
  </cols>
  <sheetData>
    <row r="1" spans="1:10" ht="22.5">
      <c r="A1" t="s">
        <v>0</v>
      </c>
      <c r="B1" s="14"/>
      <c r="C1" s="14"/>
      <c r="D1" s="44"/>
      <c r="E1" s="22"/>
      <c r="F1" s="23"/>
      <c r="G1" s="27"/>
      <c r="H1" s="145"/>
      <c r="I1" s="24"/>
      <c r="J1" s="25"/>
    </row>
    <row r="2" spans="2:10" ht="30.75" customHeight="1">
      <c r="B2" s="243" t="s">
        <v>132</v>
      </c>
      <c r="C2" s="243"/>
      <c r="D2" s="243"/>
      <c r="E2" s="243"/>
      <c r="F2" s="243"/>
      <c r="G2" s="243"/>
      <c r="H2" s="243"/>
      <c r="I2" s="243"/>
      <c r="J2" s="243"/>
    </row>
    <row r="3" spans="2:10" ht="16.5">
      <c r="B3" s="3" t="s">
        <v>129</v>
      </c>
      <c r="C3" s="3"/>
      <c r="D3" s="43"/>
      <c r="E3" s="6"/>
      <c r="F3" s="7"/>
      <c r="G3" s="28"/>
      <c r="H3" s="146"/>
      <c r="I3" s="5"/>
      <c r="J3" s="4"/>
    </row>
    <row r="4" spans="2:10" ht="16.5">
      <c r="B4" s="3" t="s">
        <v>138</v>
      </c>
      <c r="C4" s="3"/>
      <c r="D4" s="43"/>
      <c r="E4" s="6"/>
      <c r="F4" s="7"/>
      <c r="G4" s="28"/>
      <c r="H4" s="146"/>
      <c r="I4" s="32"/>
      <c r="J4" s="11"/>
    </row>
    <row r="5" spans="2:10" ht="17.25" thickBot="1">
      <c r="B5" s="3" t="s">
        <v>160</v>
      </c>
      <c r="C5" s="3"/>
      <c r="D5" s="43"/>
      <c r="E5" s="6"/>
      <c r="F5" s="7"/>
      <c r="G5" s="28"/>
      <c r="H5" s="146"/>
      <c r="I5" s="32"/>
      <c r="J5" s="11"/>
    </row>
    <row r="6" spans="2:10" ht="17.25" thickBot="1">
      <c r="B6" s="3" t="s">
        <v>161</v>
      </c>
      <c r="C6" s="3"/>
      <c r="D6" s="43"/>
      <c r="E6" s="6"/>
      <c r="F6" s="7"/>
      <c r="G6" s="28"/>
      <c r="H6" s="146"/>
      <c r="I6" s="71" t="s">
        <v>134</v>
      </c>
      <c r="J6" s="11"/>
    </row>
    <row r="7" spans="2:10" ht="17.25" thickBot="1">
      <c r="B7" s="3"/>
      <c r="C7" s="3"/>
      <c r="D7" s="43"/>
      <c r="E7" s="6"/>
      <c r="F7" s="7"/>
      <c r="G7" s="28"/>
      <c r="H7" s="146"/>
      <c r="I7" s="8"/>
      <c r="J7" s="11"/>
    </row>
    <row r="8" spans="2:13" ht="16.5">
      <c r="B8" s="247" t="s">
        <v>1</v>
      </c>
      <c r="C8" s="143" t="s">
        <v>22</v>
      </c>
      <c r="D8" s="46" t="s">
        <v>24</v>
      </c>
      <c r="E8" s="249" t="s">
        <v>2</v>
      </c>
      <c r="F8" s="251" t="s">
        <v>12</v>
      </c>
      <c r="G8" s="253" t="s">
        <v>95</v>
      </c>
      <c r="H8" s="147" t="s">
        <v>29</v>
      </c>
      <c r="I8" s="30" t="s">
        <v>13</v>
      </c>
      <c r="J8" s="31" t="s">
        <v>3</v>
      </c>
      <c r="L8" s="36"/>
      <c r="M8" s="36"/>
    </row>
    <row r="9" spans="2:10" ht="17.25" thickBot="1">
      <c r="B9" s="248"/>
      <c r="C9" s="144" t="s">
        <v>23</v>
      </c>
      <c r="D9" s="47" t="s">
        <v>23</v>
      </c>
      <c r="E9" s="250"/>
      <c r="F9" s="252"/>
      <c r="G9" s="254"/>
      <c r="H9" s="148" t="s">
        <v>4</v>
      </c>
      <c r="I9" s="37" t="s">
        <v>4</v>
      </c>
      <c r="J9" s="38" t="s">
        <v>5</v>
      </c>
    </row>
    <row r="10" spans="2:10" ht="17.25" thickBot="1">
      <c r="B10" s="192">
        <v>1</v>
      </c>
      <c r="C10" s="193"/>
      <c r="D10" s="194"/>
      <c r="E10" s="195" t="s">
        <v>43</v>
      </c>
      <c r="F10" s="8" t="s">
        <v>0</v>
      </c>
      <c r="G10" s="9" t="s">
        <v>0</v>
      </c>
      <c r="H10" s="149" t="s">
        <v>0</v>
      </c>
      <c r="I10" s="8" t="s">
        <v>0</v>
      </c>
      <c r="J10" s="64"/>
    </row>
    <row r="11" spans="2:10" ht="15">
      <c r="B11" s="63" t="s">
        <v>11</v>
      </c>
      <c r="C11" s="232" t="s">
        <v>40</v>
      </c>
      <c r="D11" s="233">
        <v>266.86</v>
      </c>
      <c r="E11" s="66" t="s">
        <v>146</v>
      </c>
      <c r="F11" s="5">
        <v>2.88</v>
      </c>
      <c r="G11" s="12" t="s">
        <v>14</v>
      </c>
      <c r="H11" s="137">
        <f>D11*1.24</f>
        <v>330.91</v>
      </c>
      <c r="I11" s="5">
        <f>SUM(F11*H11)</f>
        <v>953.02</v>
      </c>
      <c r="J11" s="67" t="s">
        <v>0</v>
      </c>
    </row>
    <row r="12" spans="2:12" ht="17.25" thickBot="1">
      <c r="B12" s="42"/>
      <c r="C12" s="41"/>
      <c r="D12" s="49"/>
      <c r="E12" s="17" t="s">
        <v>7</v>
      </c>
      <c r="F12" s="18"/>
      <c r="G12" s="19"/>
      <c r="H12" s="150"/>
      <c r="I12" s="18"/>
      <c r="J12" s="65">
        <f>SUM(I10:I11)</f>
        <v>953.02</v>
      </c>
      <c r="L12" s="36"/>
    </row>
    <row r="13" spans="2:10" ht="17.25" thickBot="1">
      <c r="B13" s="192">
        <v>2</v>
      </c>
      <c r="C13" s="193"/>
      <c r="D13" s="194"/>
      <c r="E13" s="195" t="s">
        <v>31</v>
      </c>
      <c r="F13" s="20"/>
      <c r="G13" s="9"/>
      <c r="H13" s="137" t="s">
        <v>0</v>
      </c>
      <c r="I13" s="8"/>
      <c r="J13" s="10"/>
    </row>
    <row r="14" spans="2:11" ht="30">
      <c r="B14" s="139" t="s">
        <v>9</v>
      </c>
      <c r="C14" s="234" t="s">
        <v>41</v>
      </c>
      <c r="D14" s="235">
        <v>4.24</v>
      </c>
      <c r="E14" s="134" t="s">
        <v>78</v>
      </c>
      <c r="F14" s="135">
        <v>303.1</v>
      </c>
      <c r="G14" s="136" t="s">
        <v>18</v>
      </c>
      <c r="H14" s="137">
        <f>D14*1.24</f>
        <v>5.26</v>
      </c>
      <c r="I14" s="135">
        <f>SUM(F14*H14)</f>
        <v>1594.31</v>
      </c>
      <c r="J14" s="67"/>
      <c r="K14" s="36"/>
    </row>
    <row r="15" spans="2:11" ht="30">
      <c r="B15" s="139" t="s">
        <v>25</v>
      </c>
      <c r="C15" s="236" t="s">
        <v>42</v>
      </c>
      <c r="D15" s="237">
        <v>3.92</v>
      </c>
      <c r="E15" s="134" t="s">
        <v>79</v>
      </c>
      <c r="F15" s="135">
        <v>101.73</v>
      </c>
      <c r="G15" s="136" t="s">
        <v>18</v>
      </c>
      <c r="H15" s="137">
        <f>D15*1.24</f>
        <v>4.86</v>
      </c>
      <c r="I15" s="135">
        <f>SUM(F15*H15)</f>
        <v>494.41</v>
      </c>
      <c r="J15" s="67"/>
      <c r="K15" s="36"/>
    </row>
    <row r="16" spans="2:11" ht="30">
      <c r="B16" s="139" t="s">
        <v>35</v>
      </c>
      <c r="C16" s="236" t="s">
        <v>155</v>
      </c>
      <c r="D16" s="237">
        <v>2.39</v>
      </c>
      <c r="E16" s="134" t="s">
        <v>156</v>
      </c>
      <c r="F16" s="135">
        <v>43.59</v>
      </c>
      <c r="G16" s="136" t="s">
        <v>18</v>
      </c>
      <c r="H16" s="137">
        <f>D16*1.24</f>
        <v>2.96</v>
      </c>
      <c r="I16" s="135">
        <f>SUM(F16*H16)</f>
        <v>129.03</v>
      </c>
      <c r="J16" s="67"/>
      <c r="K16" s="36"/>
    </row>
    <row r="17" spans="2:12" ht="15">
      <c r="B17" s="139" t="s">
        <v>154</v>
      </c>
      <c r="C17" s="236" t="s">
        <v>96</v>
      </c>
      <c r="D17" s="237">
        <v>18.62</v>
      </c>
      <c r="E17" s="134" t="s">
        <v>97</v>
      </c>
      <c r="F17" s="135">
        <v>201.37</v>
      </c>
      <c r="G17" s="136" t="s">
        <v>18</v>
      </c>
      <c r="H17" s="137">
        <f>D17*1.24</f>
        <v>23.09</v>
      </c>
      <c r="I17" s="135">
        <f>SUM(F17*H17)</f>
        <v>4649.63</v>
      </c>
      <c r="J17" s="67"/>
      <c r="K17" s="36"/>
      <c r="L17" s="70"/>
    </row>
    <row r="18" spans="2:13" ht="17.25" thickBot="1">
      <c r="B18" s="16" t="s">
        <v>0</v>
      </c>
      <c r="C18" s="39" t="s">
        <v>0</v>
      </c>
      <c r="D18" s="48" t="s">
        <v>0</v>
      </c>
      <c r="E18" s="15" t="s">
        <v>27</v>
      </c>
      <c r="F18" s="5"/>
      <c r="G18" s="12"/>
      <c r="H18" s="137"/>
      <c r="I18" s="5"/>
      <c r="J18" s="53">
        <f>SUM(I14:I17)</f>
        <v>6867.38</v>
      </c>
      <c r="L18" s="36"/>
      <c r="M18" s="70"/>
    </row>
    <row r="19" spans="2:12" ht="17.25" thickBot="1">
      <c r="B19" s="192">
        <v>3</v>
      </c>
      <c r="C19" s="193"/>
      <c r="D19" s="194"/>
      <c r="E19" s="195" t="s">
        <v>16</v>
      </c>
      <c r="F19" s="20"/>
      <c r="G19" s="58" t="s">
        <v>0</v>
      </c>
      <c r="H19" s="149" t="s">
        <v>0</v>
      </c>
      <c r="I19" s="8" t="s">
        <v>0</v>
      </c>
      <c r="J19" s="10" t="s">
        <v>0</v>
      </c>
      <c r="L19" s="70"/>
    </row>
    <row r="20" spans="2:12" ht="45">
      <c r="B20" s="133" t="s">
        <v>17</v>
      </c>
      <c r="C20" s="236" t="s">
        <v>80</v>
      </c>
      <c r="D20" s="237">
        <v>5.4</v>
      </c>
      <c r="E20" s="134" t="s">
        <v>81</v>
      </c>
      <c r="F20" s="135">
        <v>331.96</v>
      </c>
      <c r="G20" s="136" t="s">
        <v>18</v>
      </c>
      <c r="H20" s="137">
        <f aca="true" t="shared" si="0" ref="H20:H25">D20*1.24</f>
        <v>6.7</v>
      </c>
      <c r="I20" s="135">
        <f aca="true" t="shared" si="1" ref="I20:I25">SUM(F20*H20)</f>
        <v>2224.13</v>
      </c>
      <c r="J20" s="110"/>
      <c r="K20" s="36"/>
      <c r="L20" s="70"/>
    </row>
    <row r="21" spans="2:12" ht="45">
      <c r="B21" s="133" t="s">
        <v>74</v>
      </c>
      <c r="C21" s="236" t="s">
        <v>82</v>
      </c>
      <c r="D21" s="237">
        <v>11.76</v>
      </c>
      <c r="E21" s="134" t="s">
        <v>83</v>
      </c>
      <c r="F21" s="135">
        <v>199.18</v>
      </c>
      <c r="G21" s="136" t="s">
        <v>18</v>
      </c>
      <c r="H21" s="137">
        <f t="shared" si="0"/>
        <v>14.58</v>
      </c>
      <c r="I21" s="135">
        <f t="shared" si="1"/>
        <v>2904.04</v>
      </c>
      <c r="J21" s="110"/>
      <c r="K21" s="36"/>
      <c r="L21" s="70"/>
    </row>
    <row r="22" spans="2:12" ht="15">
      <c r="B22" s="133" t="s">
        <v>75</v>
      </c>
      <c r="C22" s="236" t="s">
        <v>84</v>
      </c>
      <c r="D22" s="237">
        <v>25.95</v>
      </c>
      <c r="E22" s="134" t="s">
        <v>85</v>
      </c>
      <c r="F22" s="135">
        <v>10</v>
      </c>
      <c r="G22" s="136" t="s">
        <v>86</v>
      </c>
      <c r="H22" s="137">
        <f t="shared" si="0"/>
        <v>32.18</v>
      </c>
      <c r="I22" s="135">
        <f t="shared" si="1"/>
        <v>321.8</v>
      </c>
      <c r="J22" s="110"/>
      <c r="K22" s="36"/>
      <c r="L22" s="70"/>
    </row>
    <row r="23" spans="2:12" ht="30">
      <c r="B23" s="133" t="s">
        <v>76</v>
      </c>
      <c r="C23" s="236" t="s">
        <v>87</v>
      </c>
      <c r="D23" s="237">
        <v>30.24</v>
      </c>
      <c r="E23" s="134" t="s">
        <v>88</v>
      </c>
      <c r="F23" s="135">
        <v>10</v>
      </c>
      <c r="G23" s="136" t="s">
        <v>86</v>
      </c>
      <c r="H23" s="137">
        <f t="shared" si="0"/>
        <v>37.5</v>
      </c>
      <c r="I23" s="135">
        <f t="shared" si="1"/>
        <v>375</v>
      </c>
      <c r="J23" s="110"/>
      <c r="K23" s="36"/>
      <c r="L23" s="70"/>
    </row>
    <row r="24" spans="2:12" ht="15">
      <c r="B24" s="133" t="s">
        <v>133</v>
      </c>
      <c r="C24" s="236" t="s">
        <v>152</v>
      </c>
      <c r="D24" s="237">
        <v>47.92</v>
      </c>
      <c r="E24" s="134" t="s">
        <v>149</v>
      </c>
      <c r="F24" s="135">
        <v>13</v>
      </c>
      <c r="G24" s="136" t="s">
        <v>86</v>
      </c>
      <c r="H24" s="137">
        <f t="shared" si="0"/>
        <v>59.42</v>
      </c>
      <c r="I24" s="135">
        <f t="shared" si="1"/>
        <v>772.46</v>
      </c>
      <c r="J24" s="110"/>
      <c r="K24" s="36"/>
      <c r="L24" s="70"/>
    </row>
    <row r="25" spans="2:12" ht="30">
      <c r="B25" s="133" t="s">
        <v>147</v>
      </c>
      <c r="C25" s="236" t="s">
        <v>153</v>
      </c>
      <c r="D25" s="237">
        <v>43.83</v>
      </c>
      <c r="E25" s="134" t="s">
        <v>150</v>
      </c>
      <c r="F25" s="135">
        <v>13</v>
      </c>
      <c r="G25" s="136" t="s">
        <v>86</v>
      </c>
      <c r="H25" s="137">
        <f t="shared" si="0"/>
        <v>54.35</v>
      </c>
      <c r="I25" s="135">
        <f t="shared" si="1"/>
        <v>706.55</v>
      </c>
      <c r="J25" s="110"/>
      <c r="K25" s="36"/>
      <c r="L25" s="70"/>
    </row>
    <row r="26" spans="2:12" ht="15">
      <c r="B26" s="133" t="s">
        <v>148</v>
      </c>
      <c r="C26" s="236" t="s">
        <v>165</v>
      </c>
      <c r="D26" s="237">
        <v>181.99</v>
      </c>
      <c r="E26" s="134" t="s">
        <v>166</v>
      </c>
      <c r="F26" s="135">
        <v>112.5</v>
      </c>
      <c r="G26" s="136" t="s">
        <v>86</v>
      </c>
      <c r="H26" s="137">
        <f>D26*1.24</f>
        <v>225.67</v>
      </c>
      <c r="I26" s="135">
        <f>SUM(F26*H26)</f>
        <v>25387.88</v>
      </c>
      <c r="J26" s="110"/>
      <c r="K26" s="36"/>
      <c r="L26" s="70"/>
    </row>
    <row r="27" spans="2:12" ht="30">
      <c r="B27" s="133" t="s">
        <v>163</v>
      </c>
      <c r="C27" s="236" t="s">
        <v>167</v>
      </c>
      <c r="D27" s="237">
        <v>77.08</v>
      </c>
      <c r="E27" s="134" t="s">
        <v>168</v>
      </c>
      <c r="F27" s="135">
        <v>112.5</v>
      </c>
      <c r="G27" s="136" t="s">
        <v>86</v>
      </c>
      <c r="H27" s="137">
        <f>D27*1.24</f>
        <v>95.58</v>
      </c>
      <c r="I27" s="135">
        <f>SUM(F27*H27)</f>
        <v>10752.75</v>
      </c>
      <c r="J27" s="110"/>
      <c r="K27" s="36"/>
      <c r="L27" s="70"/>
    </row>
    <row r="28" spans="2:12" ht="15">
      <c r="B28" s="133" t="s">
        <v>164</v>
      </c>
      <c r="C28" s="236" t="s">
        <v>135</v>
      </c>
      <c r="D28" s="237">
        <f>'Composição boca de lobo'!I20</f>
        <v>1250.23</v>
      </c>
      <c r="E28" s="134" t="s">
        <v>124</v>
      </c>
      <c r="F28" s="135">
        <v>7</v>
      </c>
      <c r="G28" s="136" t="s">
        <v>95</v>
      </c>
      <c r="H28" s="137">
        <f>D28*1.24</f>
        <v>1550.29</v>
      </c>
      <c r="I28" s="135">
        <f>SUM(F28*H28)</f>
        <v>10852.03</v>
      </c>
      <c r="J28" s="110"/>
      <c r="K28" s="36"/>
      <c r="L28" s="70"/>
    </row>
    <row r="29" spans="2:12" ht="17.25" thickBot="1">
      <c r="B29" s="42"/>
      <c r="C29" s="40"/>
      <c r="D29" s="49" t="s">
        <v>0</v>
      </c>
      <c r="E29" s="17" t="s">
        <v>7</v>
      </c>
      <c r="F29" s="18"/>
      <c r="G29" s="19"/>
      <c r="H29" s="150"/>
      <c r="I29" s="18"/>
      <c r="J29" s="21">
        <f>SUM(I19:I28)</f>
        <v>54296.64</v>
      </c>
      <c r="L29" s="36"/>
    </row>
    <row r="30" spans="2:12" ht="17.25" thickBot="1">
      <c r="B30" s="196">
        <v>4</v>
      </c>
      <c r="C30" s="197"/>
      <c r="D30" s="198"/>
      <c r="E30" s="199" t="s">
        <v>10</v>
      </c>
      <c r="F30" s="11"/>
      <c r="G30" s="68" t="s">
        <v>0</v>
      </c>
      <c r="H30" s="137" t="s">
        <v>0</v>
      </c>
      <c r="I30" s="5" t="s">
        <v>0</v>
      </c>
      <c r="J30" s="13" t="s">
        <v>0</v>
      </c>
      <c r="L30" s="36"/>
    </row>
    <row r="31" spans="2:12" ht="15">
      <c r="B31" s="138" t="s">
        <v>20</v>
      </c>
      <c r="C31" s="236" t="s">
        <v>89</v>
      </c>
      <c r="D31" s="237">
        <v>0.43</v>
      </c>
      <c r="E31" s="66" t="s">
        <v>90</v>
      </c>
      <c r="F31" s="5">
        <v>1576.4</v>
      </c>
      <c r="G31" s="12" t="s">
        <v>14</v>
      </c>
      <c r="H31" s="137">
        <f>D31*1.24</f>
        <v>0.53</v>
      </c>
      <c r="I31" s="5">
        <f>SUM(F31*H31)</f>
        <v>835.49</v>
      </c>
      <c r="J31" s="67"/>
      <c r="K31" s="36"/>
      <c r="L31" s="70"/>
    </row>
    <row r="32" spans="1:12" ht="30">
      <c r="A32" s="48"/>
      <c r="B32" s="133" t="s">
        <v>26</v>
      </c>
      <c r="C32" s="236" t="s">
        <v>68</v>
      </c>
      <c r="D32" s="237">
        <v>24.27</v>
      </c>
      <c r="E32" s="134" t="s">
        <v>91</v>
      </c>
      <c r="F32" s="135">
        <v>1181</v>
      </c>
      <c r="G32" s="136" t="s">
        <v>14</v>
      </c>
      <c r="H32" s="137">
        <f>D32*1.24</f>
        <v>30.09</v>
      </c>
      <c r="I32" s="135">
        <f>SUM(F32*H32)</f>
        <v>35536.29</v>
      </c>
      <c r="J32" s="67"/>
      <c r="L32" s="70"/>
    </row>
    <row r="33" spans="1:12" ht="30">
      <c r="A33" s="48"/>
      <c r="B33" s="133" t="s">
        <v>73</v>
      </c>
      <c r="C33" s="236" t="s">
        <v>69</v>
      </c>
      <c r="D33" s="237">
        <v>7.8</v>
      </c>
      <c r="E33" s="134" t="s">
        <v>92</v>
      </c>
      <c r="F33" s="135">
        <v>1181</v>
      </c>
      <c r="G33" s="136" t="s">
        <v>14</v>
      </c>
      <c r="H33" s="137">
        <f>D33*1.24</f>
        <v>9.67</v>
      </c>
      <c r="I33" s="135">
        <f>SUM(F33*H33)</f>
        <v>11420.27</v>
      </c>
      <c r="J33" s="67"/>
      <c r="K33" s="36"/>
      <c r="L33" s="70"/>
    </row>
    <row r="34" spans="2:12" ht="18.75" thickBot="1">
      <c r="B34" s="42"/>
      <c r="C34" s="40"/>
      <c r="D34" s="49"/>
      <c r="E34" s="17" t="s">
        <v>28</v>
      </c>
      <c r="F34" s="18"/>
      <c r="G34" s="19"/>
      <c r="H34" s="150"/>
      <c r="I34" s="18"/>
      <c r="J34" s="82">
        <f>SUM(I30:I33)</f>
        <v>47792.05</v>
      </c>
      <c r="L34" s="36"/>
    </row>
    <row r="35" spans="1:12" ht="17.25" thickBot="1">
      <c r="A35" s="52"/>
      <c r="B35" s="192">
        <v>5</v>
      </c>
      <c r="C35" s="193"/>
      <c r="D35" s="194"/>
      <c r="E35" s="195" t="s">
        <v>70</v>
      </c>
      <c r="F35" s="8"/>
      <c r="G35" s="9" t="s">
        <v>0</v>
      </c>
      <c r="H35" s="149" t="s">
        <v>0</v>
      </c>
      <c r="I35" s="8" t="s">
        <v>0</v>
      </c>
      <c r="J35" s="64"/>
      <c r="L35" s="70"/>
    </row>
    <row r="36" spans="2:12" ht="45">
      <c r="B36" s="133" t="s">
        <v>34</v>
      </c>
      <c r="C36" s="236" t="s">
        <v>93</v>
      </c>
      <c r="D36" s="237">
        <v>212.96</v>
      </c>
      <c r="E36" s="134" t="s">
        <v>151</v>
      </c>
      <c r="F36" s="135">
        <v>1</v>
      </c>
      <c r="G36" s="136" t="s">
        <v>95</v>
      </c>
      <c r="H36" s="137">
        <f>D36*1.24</f>
        <v>264.07</v>
      </c>
      <c r="I36" s="135">
        <f>SUM(F36*H36)</f>
        <v>264.07</v>
      </c>
      <c r="J36" s="67"/>
      <c r="L36" s="70"/>
    </row>
    <row r="37" spans="2:12" ht="45">
      <c r="B37" s="133" t="s">
        <v>34</v>
      </c>
      <c r="C37" s="236" t="s">
        <v>139</v>
      </c>
      <c r="D37" s="237">
        <v>262.68</v>
      </c>
      <c r="E37" s="134" t="s">
        <v>141</v>
      </c>
      <c r="F37" s="135">
        <v>1</v>
      </c>
      <c r="G37" s="136" t="s">
        <v>95</v>
      </c>
      <c r="H37" s="137">
        <f>D37*1.24</f>
        <v>325.72</v>
      </c>
      <c r="I37" s="135">
        <f>SUM(F37*H37)</f>
        <v>325.72</v>
      </c>
      <c r="J37" s="67"/>
      <c r="L37" s="70"/>
    </row>
    <row r="38" spans="2:12" ht="45">
      <c r="B38" s="133" t="s">
        <v>34</v>
      </c>
      <c r="C38" s="236" t="s">
        <v>140</v>
      </c>
      <c r="D38" s="237">
        <v>257.06</v>
      </c>
      <c r="E38" s="134" t="s">
        <v>142</v>
      </c>
      <c r="F38" s="135">
        <v>0</v>
      </c>
      <c r="G38" s="136" t="s">
        <v>95</v>
      </c>
      <c r="H38" s="137">
        <f>D38*1.24</f>
        <v>318.75</v>
      </c>
      <c r="I38" s="135">
        <f>SUM(F38*H38)</f>
        <v>0</v>
      </c>
      <c r="J38" s="67"/>
      <c r="L38" s="70"/>
    </row>
    <row r="39" spans="2:12" ht="17.25" thickBot="1">
      <c r="B39" s="42"/>
      <c r="C39" s="41"/>
      <c r="D39" s="49"/>
      <c r="E39" s="17" t="s">
        <v>7</v>
      </c>
      <c r="F39" s="18"/>
      <c r="G39" s="19"/>
      <c r="H39" s="150"/>
      <c r="I39" s="18"/>
      <c r="J39" s="65">
        <f>SUM(I36:I38)</f>
        <v>589.79</v>
      </c>
      <c r="L39" s="36"/>
    </row>
    <row r="40" spans="1:12" ht="17.25" thickBot="1">
      <c r="A40" s="52"/>
      <c r="B40" s="192">
        <v>6</v>
      </c>
      <c r="C40" s="193"/>
      <c r="D40" s="194"/>
      <c r="E40" s="195" t="s">
        <v>125</v>
      </c>
      <c r="F40" s="8"/>
      <c r="G40" s="9" t="s">
        <v>0</v>
      </c>
      <c r="H40" s="149" t="s">
        <v>0</v>
      </c>
      <c r="I40" s="8" t="s">
        <v>0</v>
      </c>
      <c r="J40" s="64"/>
      <c r="L40" s="70"/>
    </row>
    <row r="41" spans="2:12" ht="30">
      <c r="B41" s="133" t="s">
        <v>94</v>
      </c>
      <c r="C41" s="236" t="s">
        <v>127</v>
      </c>
      <c r="D41" s="237">
        <v>28.04</v>
      </c>
      <c r="E41" s="134" t="s">
        <v>126</v>
      </c>
      <c r="F41" s="135">
        <v>244.5</v>
      </c>
      <c r="G41" s="136" t="s">
        <v>86</v>
      </c>
      <c r="H41" s="137">
        <f>D41*1.24</f>
        <v>34.77</v>
      </c>
      <c r="I41" s="135">
        <f>SUM(F41*H41)</f>
        <v>8501.27</v>
      </c>
      <c r="J41" s="67"/>
      <c r="L41" s="70"/>
    </row>
    <row r="42" spans="2:12" ht="17.25" thickBot="1">
      <c r="B42" s="42"/>
      <c r="C42" s="41"/>
      <c r="D42" s="49"/>
      <c r="E42" s="17" t="s">
        <v>7</v>
      </c>
      <c r="F42" s="18"/>
      <c r="G42" s="19"/>
      <c r="H42" s="150"/>
      <c r="I42" s="18"/>
      <c r="J42" s="65">
        <f>SUM(I41:I41)</f>
        <v>8501.27</v>
      </c>
      <c r="L42" s="36"/>
    </row>
    <row r="43" spans="2:10" ht="17.25" thickBot="1">
      <c r="B43" s="75"/>
      <c r="C43" s="76"/>
      <c r="D43" s="77"/>
      <c r="E43" s="78"/>
      <c r="F43" s="79"/>
      <c r="G43" s="80"/>
      <c r="H43" s="151"/>
      <c r="I43" s="79"/>
      <c r="J43" s="81"/>
    </row>
    <row r="44" spans="2:13" ht="18" thickBot="1">
      <c r="B44" s="192"/>
      <c r="C44" s="193"/>
      <c r="D44" s="194"/>
      <c r="E44" s="193" t="s">
        <v>32</v>
      </c>
      <c r="F44" s="200"/>
      <c r="G44" s="201"/>
      <c r="H44" s="202"/>
      <c r="I44" s="203"/>
      <c r="J44" s="204">
        <f>SUM(I10:I42)</f>
        <v>119000.15</v>
      </c>
      <c r="L44" s="69"/>
      <c r="M44" s="36"/>
    </row>
    <row r="45" spans="1:11" s="34" customFormat="1" ht="15">
      <c r="A45"/>
      <c r="B45" s="3"/>
      <c r="C45" s="3" t="str">
        <f>'Relação '!B24</f>
        <v>Maravilha (SC), 23 de setembro de 2019.</v>
      </c>
      <c r="D45" s="43"/>
      <c r="E45" s="3"/>
      <c r="F45" s="4" t="s">
        <v>0</v>
      </c>
      <c r="G45" s="54" t="s">
        <v>0</v>
      </c>
      <c r="H45" s="152"/>
      <c r="I45" s="33"/>
      <c r="J45" s="4"/>
      <c r="K45" s="36"/>
    </row>
    <row r="46" spans="1:11" s="34" customFormat="1" ht="15">
      <c r="A46"/>
      <c r="B46" s="3"/>
      <c r="C46" s="3"/>
      <c r="D46" s="43"/>
      <c r="E46" s="3"/>
      <c r="F46" s="4"/>
      <c r="G46" s="54"/>
      <c r="H46" s="152"/>
      <c r="I46" s="33"/>
      <c r="J46" s="4"/>
      <c r="K46" s="36"/>
    </row>
    <row r="47" spans="1:11" s="34" customFormat="1" ht="15">
      <c r="A47"/>
      <c r="B47" s="3" t="s">
        <v>71</v>
      </c>
      <c r="C47" s="3"/>
      <c r="D47" s="43"/>
      <c r="E47" s="3"/>
      <c r="F47" s="4"/>
      <c r="G47" s="54"/>
      <c r="H47" s="152"/>
      <c r="I47" s="33"/>
      <c r="J47" s="4"/>
      <c r="K47" s="36"/>
    </row>
    <row r="48" spans="1:10" s="34" customFormat="1" ht="15">
      <c r="A48"/>
      <c r="B48" s="3" t="s">
        <v>72</v>
      </c>
      <c r="C48" s="3"/>
      <c r="D48" s="43"/>
      <c r="E48" s="3"/>
      <c r="F48" s="4"/>
      <c r="G48" s="26"/>
      <c r="H48" s="153"/>
      <c r="I48" s="5"/>
      <c r="J48" s="4"/>
    </row>
    <row r="49" spans="1:10" s="34" customFormat="1" ht="15">
      <c r="A49"/>
      <c r="B49" s="3" t="s">
        <v>143</v>
      </c>
      <c r="C49" s="3"/>
      <c r="D49" s="43"/>
      <c r="E49"/>
      <c r="F49" s="3" t="s">
        <v>36</v>
      </c>
      <c r="G49" s="26"/>
      <c r="H49" s="154"/>
      <c r="I49" s="5"/>
      <c r="J49" s="4"/>
    </row>
    <row r="50" spans="1:10" s="34" customFormat="1" ht="16.5">
      <c r="A50"/>
      <c r="B50" s="3"/>
      <c r="C50" s="3"/>
      <c r="D50" s="43"/>
      <c r="E50"/>
      <c r="F50" s="244" t="s">
        <v>37</v>
      </c>
      <c r="G50" s="244"/>
      <c r="H50" s="244"/>
      <c r="I50" s="244"/>
      <c r="J50" s="5"/>
    </row>
    <row r="51" spans="1:10" s="34" customFormat="1" ht="16.5">
      <c r="A51"/>
      <c r="B51" s="3"/>
      <c r="C51" s="3"/>
      <c r="D51" s="43"/>
      <c r="E51"/>
      <c r="F51" s="245" t="s">
        <v>38</v>
      </c>
      <c r="G51" s="245"/>
      <c r="H51" s="245"/>
      <c r="I51" s="245"/>
      <c r="J51" s="5"/>
    </row>
    <row r="52" spans="1:10" s="34" customFormat="1" ht="15.75">
      <c r="A52"/>
      <c r="B52" s="50" t="s">
        <v>144</v>
      </c>
      <c r="C52" s="50"/>
      <c r="D52" s="51"/>
      <c r="E52" s="50"/>
      <c r="F52" s="246" t="s">
        <v>39</v>
      </c>
      <c r="G52" s="246"/>
      <c r="H52" s="246"/>
      <c r="I52" s="246"/>
      <c r="J52" s="4"/>
    </row>
    <row r="53" spans="1:10" s="34" customFormat="1" ht="15.75">
      <c r="A53"/>
      <c r="B53" s="50" t="s">
        <v>145</v>
      </c>
      <c r="C53" s="50"/>
      <c r="D53" s="51"/>
      <c r="E53" s="50"/>
      <c r="F53" s="4"/>
      <c r="G53" s="26"/>
      <c r="H53" s="154"/>
      <c r="I53" s="5"/>
      <c r="J53" s="4"/>
    </row>
    <row r="54" spans="1:10" s="34" customFormat="1" ht="17.25" thickBot="1">
      <c r="A54"/>
      <c r="B54" s="73" t="s">
        <v>136</v>
      </c>
      <c r="C54" s="15"/>
      <c r="D54" s="72"/>
      <c r="E54" s="15"/>
      <c r="F54" s="11"/>
      <c r="G54" s="68"/>
      <c r="H54" s="155"/>
      <c r="I54" s="11"/>
      <c r="J54" s="11"/>
    </row>
    <row r="55" spans="1:10" s="34" customFormat="1" ht="16.5">
      <c r="A55"/>
      <c r="B55" s="55" t="s">
        <v>21</v>
      </c>
      <c r="C55" s="56"/>
      <c r="D55" s="57"/>
      <c r="E55" s="56"/>
      <c r="F55" s="20"/>
      <c r="G55" s="58"/>
      <c r="H55" s="156"/>
      <c r="I55" s="20"/>
      <c r="J55" s="59"/>
    </row>
    <row r="56" spans="1:12" s="34" customFormat="1" ht="17.25" thickBot="1">
      <c r="A56"/>
      <c r="B56" s="60" t="s">
        <v>30</v>
      </c>
      <c r="C56" s="61"/>
      <c r="D56" s="62"/>
      <c r="E56" s="61"/>
      <c r="F56" s="18"/>
      <c r="G56" s="19"/>
      <c r="H56" s="150"/>
      <c r="I56" s="18"/>
      <c r="J56" s="74"/>
      <c r="K56" s="35"/>
      <c r="L56" s="35"/>
    </row>
  </sheetData>
  <sheetProtection/>
  <mergeCells count="8">
    <mergeCell ref="B2:J2"/>
    <mergeCell ref="F50:I50"/>
    <mergeCell ref="F51:I51"/>
    <mergeCell ref="F52:I52"/>
    <mergeCell ref="B8:B9"/>
    <mergeCell ref="E8:E9"/>
    <mergeCell ref="F8:F9"/>
    <mergeCell ref="G8:G9"/>
  </mergeCells>
  <printOptions horizontalCentered="1" verticalCentered="1"/>
  <pageMargins left="0.7874015748031497" right="0.7874015748031497" top="2.1653543307086616" bottom="1.1811023622047245" header="0" footer="0"/>
  <pageSetup fitToHeight="1" fitToWidth="1" horizontalDpi="300" verticalDpi="3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53"/>
  <sheetViews>
    <sheetView tabSelected="1" zoomScale="75" zoomScaleNormal="75" zoomScalePageLayoutView="0" workbookViewId="0" topLeftCell="A1">
      <selection activeCell="M37" sqref="M37"/>
    </sheetView>
  </sheetViews>
  <sheetFormatPr defaultColWidth="9.140625" defaultRowHeight="12.75"/>
  <cols>
    <col min="2" max="2" width="7.00390625" style="0" customWidth="1"/>
    <col min="3" max="3" width="25.7109375" style="0" customWidth="1"/>
    <col min="4" max="4" width="13.8515625" style="1" bestFit="1" customWidth="1"/>
    <col min="5" max="5" width="12.00390625" style="84" customWidth="1"/>
    <col min="6" max="6" width="11.140625" style="1" customWidth="1"/>
    <col min="7" max="7" width="9.421875" style="84" bestFit="1" customWidth="1"/>
    <col min="8" max="8" width="11.140625" style="1" bestFit="1" customWidth="1"/>
    <col min="9" max="9" width="10.28125" style="84" customWidth="1"/>
    <col min="10" max="10" width="11.140625" style="84" bestFit="1" customWidth="1"/>
    <col min="11" max="11" width="10.28125" style="84" customWidth="1"/>
    <col min="12" max="12" width="13.8515625" style="0" bestFit="1" customWidth="1"/>
    <col min="13" max="13" width="10.57421875" style="0" bestFit="1" customWidth="1"/>
  </cols>
  <sheetData>
    <row r="5" spans="2:13" ht="30.75" customHeight="1">
      <c r="B5" s="255" t="s">
        <v>158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2:13" ht="16.5">
      <c r="B6" s="3" t="s">
        <v>129</v>
      </c>
      <c r="C6" s="3"/>
      <c r="D6" s="43"/>
      <c r="E6" s="6"/>
      <c r="F6" s="7"/>
      <c r="G6" s="28"/>
      <c r="H6" s="45"/>
      <c r="I6" s="5"/>
      <c r="J6" s="4"/>
      <c r="K6" s="34"/>
      <c r="L6" s="34"/>
      <c r="M6" s="34"/>
    </row>
    <row r="7" spans="2:13" ht="16.5">
      <c r="B7" s="3" t="s">
        <v>138</v>
      </c>
      <c r="C7" s="3"/>
      <c r="D7" s="43"/>
      <c r="E7" s="6"/>
      <c r="F7" s="7"/>
      <c r="G7" s="28"/>
      <c r="H7" s="45"/>
      <c r="I7" s="32"/>
      <c r="J7" s="11"/>
      <c r="K7" s="34"/>
      <c r="L7" s="34"/>
      <c r="M7" s="34"/>
    </row>
    <row r="8" spans="2:13" ht="16.5">
      <c r="B8" s="3" t="s">
        <v>160</v>
      </c>
      <c r="C8" s="3"/>
      <c r="D8" s="43"/>
      <c r="E8" s="6"/>
      <c r="F8" s="7"/>
      <c r="G8" s="28"/>
      <c r="H8" s="45"/>
      <c r="I8" s="32"/>
      <c r="J8" s="11"/>
      <c r="K8" s="34"/>
      <c r="L8" s="34"/>
      <c r="M8" s="34"/>
    </row>
    <row r="9" spans="2:13" ht="16.5">
      <c r="B9" s="3" t="s">
        <v>161</v>
      </c>
      <c r="C9" s="3"/>
      <c r="D9" s="43"/>
      <c r="E9" s="6"/>
      <c r="F9" s="7"/>
      <c r="G9" s="28"/>
      <c r="H9" s="45"/>
      <c r="I9" s="34"/>
      <c r="J9" s="11"/>
      <c r="K9" s="34"/>
      <c r="L9" s="34"/>
      <c r="M9" s="34"/>
    </row>
    <row r="10" spans="2:3" ht="15.75" thickBot="1">
      <c r="B10" s="86"/>
      <c r="C10" s="85"/>
    </row>
    <row r="11" spans="2:13" ht="16.5">
      <c r="B11" s="256" t="s">
        <v>44</v>
      </c>
      <c r="C11" s="257"/>
      <c r="D11" s="208" t="s">
        <v>45</v>
      </c>
      <c r="E11" s="209" t="s">
        <v>46</v>
      </c>
      <c r="F11" s="260" t="s">
        <v>47</v>
      </c>
      <c r="G11" s="261"/>
      <c r="H11" s="260" t="s">
        <v>48</v>
      </c>
      <c r="I11" s="261"/>
      <c r="J11" s="260" t="s">
        <v>49</v>
      </c>
      <c r="K11" s="261"/>
      <c r="L11" s="260" t="s">
        <v>50</v>
      </c>
      <c r="M11" s="262"/>
    </row>
    <row r="12" spans="2:13" ht="17.25" thickBot="1">
      <c r="B12" s="258"/>
      <c r="C12" s="259"/>
      <c r="D12" s="210" t="s">
        <v>51</v>
      </c>
      <c r="E12" s="211" t="s">
        <v>52</v>
      </c>
      <c r="F12" s="212" t="s">
        <v>53</v>
      </c>
      <c r="G12" s="211" t="s">
        <v>54</v>
      </c>
      <c r="H12" s="210" t="s">
        <v>53</v>
      </c>
      <c r="I12" s="211" t="s">
        <v>54</v>
      </c>
      <c r="J12" s="211" t="s">
        <v>53</v>
      </c>
      <c r="K12" s="211" t="s">
        <v>54</v>
      </c>
      <c r="L12" s="210" t="s">
        <v>53</v>
      </c>
      <c r="M12" s="213" t="s">
        <v>54</v>
      </c>
    </row>
    <row r="13" spans="1:14" ht="16.5">
      <c r="A13" s="87"/>
      <c r="B13" s="88" t="s">
        <v>6</v>
      </c>
      <c r="C13" s="89" t="s">
        <v>55</v>
      </c>
      <c r="D13" s="90">
        <f>GLOBAL!J12</f>
        <v>953.02</v>
      </c>
      <c r="E13" s="91">
        <f>SUM(D13/D$29)</f>
        <v>0.008</v>
      </c>
      <c r="F13" s="8">
        <f>SUM(($D$13*100)/100)</f>
        <v>953.02</v>
      </c>
      <c r="G13" s="92">
        <f>SUM(F13/$D$29)</f>
        <v>0.008</v>
      </c>
      <c r="H13" s="8"/>
      <c r="I13" s="92"/>
      <c r="J13" s="8"/>
      <c r="K13" s="92"/>
      <c r="L13" s="8" t="s">
        <v>0</v>
      </c>
      <c r="M13" s="93" t="s">
        <v>0</v>
      </c>
      <c r="N13" s="87"/>
    </row>
    <row r="14" spans="1:14" ht="16.5">
      <c r="A14" s="87"/>
      <c r="B14" s="94" t="s">
        <v>0</v>
      </c>
      <c r="C14" s="95" t="s">
        <v>0</v>
      </c>
      <c r="D14" s="96" t="s">
        <v>0</v>
      </c>
      <c r="E14" s="97" t="s">
        <v>0</v>
      </c>
      <c r="F14" s="5"/>
      <c r="G14" s="98"/>
      <c r="H14" s="5"/>
      <c r="I14" s="98"/>
      <c r="J14" s="5" t="s">
        <v>0</v>
      </c>
      <c r="K14" s="98" t="s">
        <v>0</v>
      </c>
      <c r="L14" s="5" t="s">
        <v>0</v>
      </c>
      <c r="M14" s="99" t="s">
        <v>0</v>
      </c>
      <c r="N14" s="87"/>
    </row>
    <row r="15" spans="1:14" ht="16.5">
      <c r="A15" s="87"/>
      <c r="B15" s="94" t="s">
        <v>8</v>
      </c>
      <c r="C15" s="95" t="s">
        <v>56</v>
      </c>
      <c r="D15" s="96">
        <f>GLOBAL!J18</f>
        <v>6867.38</v>
      </c>
      <c r="E15" s="97">
        <f>SUM(D15/D$29)</f>
        <v>0.0577</v>
      </c>
      <c r="F15" s="5">
        <f>SUM(($D$15*50)/100)</f>
        <v>3433.69</v>
      </c>
      <c r="G15" s="98">
        <f>SUM(F15/$D$29)</f>
        <v>0.0289</v>
      </c>
      <c r="H15" s="5">
        <f>SUM(($D$15*50)/100)</f>
        <v>3433.69</v>
      </c>
      <c r="I15" s="98">
        <f>SUM(H15/$D$29)</f>
        <v>0.0289</v>
      </c>
      <c r="J15" s="5"/>
      <c r="K15" s="98"/>
      <c r="L15" s="5" t="s">
        <v>57</v>
      </c>
      <c r="M15" s="99" t="s">
        <v>0</v>
      </c>
      <c r="N15" s="87"/>
    </row>
    <row r="16" spans="1:14" ht="16.5">
      <c r="A16" s="83"/>
      <c r="B16" s="94" t="s">
        <v>0</v>
      </c>
      <c r="C16" s="95" t="s">
        <v>0</v>
      </c>
      <c r="D16" s="96" t="s">
        <v>0</v>
      </c>
      <c r="E16" s="97" t="s">
        <v>0</v>
      </c>
      <c r="F16" s="5"/>
      <c r="G16" s="98"/>
      <c r="H16" s="5"/>
      <c r="I16" s="98"/>
      <c r="J16" s="5" t="s">
        <v>0</v>
      </c>
      <c r="K16" s="98" t="s">
        <v>0</v>
      </c>
      <c r="L16" s="5"/>
      <c r="M16" s="99" t="s">
        <v>0</v>
      </c>
      <c r="N16" s="87"/>
    </row>
    <row r="17" spans="1:14" ht="16.5">
      <c r="A17" s="83"/>
      <c r="B17" s="94" t="s">
        <v>15</v>
      </c>
      <c r="C17" s="95" t="s">
        <v>58</v>
      </c>
      <c r="D17" s="96">
        <f>GLOBAL!J29</f>
        <v>54296.64</v>
      </c>
      <c r="E17" s="97">
        <f>SUM(D17/D$29)</f>
        <v>0.4563</v>
      </c>
      <c r="F17" s="5">
        <f>SUM((D17*33.33333333)/100)</f>
        <v>18098.88</v>
      </c>
      <c r="G17" s="98">
        <f>SUM(F17/D$29)</f>
        <v>0.1521</v>
      </c>
      <c r="H17" s="5">
        <f>SUM($D$17*33.33333333/100)</f>
        <v>18098.88</v>
      </c>
      <c r="I17" s="98">
        <f>SUM(H17/$D29)</f>
        <v>0.1521</v>
      </c>
      <c r="J17" s="5">
        <f>SUM($D$17*33.33333333/100)</f>
        <v>18098.88</v>
      </c>
      <c r="K17" s="98">
        <f>SUM(J17/$D29)</f>
        <v>0.1521</v>
      </c>
      <c r="L17" s="5"/>
      <c r="M17" s="99"/>
      <c r="N17" s="87"/>
    </row>
    <row r="18" spans="1:14" ht="16.5">
      <c r="A18" s="87"/>
      <c r="B18" s="94" t="s">
        <v>0</v>
      </c>
      <c r="C18" s="95" t="s">
        <v>0</v>
      </c>
      <c r="D18" s="96" t="s">
        <v>0</v>
      </c>
      <c r="E18" s="97" t="s">
        <v>0</v>
      </c>
      <c r="F18" s="5" t="s">
        <v>0</v>
      </c>
      <c r="G18" s="98" t="s">
        <v>0</v>
      </c>
      <c r="H18" s="5" t="s">
        <v>0</v>
      </c>
      <c r="I18" s="98" t="s">
        <v>0</v>
      </c>
      <c r="J18" s="5" t="s">
        <v>0</v>
      </c>
      <c r="K18" s="98"/>
      <c r="L18" s="5"/>
      <c r="M18" s="99"/>
      <c r="N18" s="87"/>
    </row>
    <row r="19" spans="1:14" ht="16.5">
      <c r="A19" s="87"/>
      <c r="B19" s="94" t="s">
        <v>19</v>
      </c>
      <c r="C19" s="95" t="s">
        <v>59</v>
      </c>
      <c r="D19" s="96">
        <f>GLOBAL!J34</f>
        <v>47792.05</v>
      </c>
      <c r="E19" s="97">
        <f>SUM(D19/D$29)</f>
        <v>0.4016</v>
      </c>
      <c r="F19" s="5">
        <f>SUM((D19*25)/100)</f>
        <v>11948.01</v>
      </c>
      <c r="G19" s="98">
        <f>SUM(F19/D$29)</f>
        <v>0.1004</v>
      </c>
      <c r="H19" s="5">
        <f>SUM($D$19*25/100)</f>
        <v>11948.01</v>
      </c>
      <c r="I19" s="98">
        <f>SUM(H19/$D29)</f>
        <v>0.1004</v>
      </c>
      <c r="J19" s="5">
        <f>SUM($D$19*25/100)</f>
        <v>11948.01</v>
      </c>
      <c r="K19" s="98">
        <f>SUM(J19/$D29)</f>
        <v>0.1004</v>
      </c>
      <c r="L19" s="5">
        <f>SUM($D$19*25/100)</f>
        <v>11948.01</v>
      </c>
      <c r="M19" s="99">
        <f>SUM(L19/$D29)</f>
        <v>0.1004</v>
      </c>
      <c r="N19" s="87"/>
    </row>
    <row r="20" spans="1:14" ht="16.5">
      <c r="A20" s="83"/>
      <c r="B20" s="94" t="s">
        <v>0</v>
      </c>
      <c r="C20" s="95" t="s">
        <v>0</v>
      </c>
      <c r="D20" s="96"/>
      <c r="E20" s="97" t="s">
        <v>0</v>
      </c>
      <c r="F20" s="5" t="s">
        <v>0</v>
      </c>
      <c r="G20" s="98" t="s">
        <v>0</v>
      </c>
      <c r="H20" s="5"/>
      <c r="I20" s="98"/>
      <c r="J20" s="5"/>
      <c r="K20" s="98"/>
      <c r="L20" s="5" t="s">
        <v>0</v>
      </c>
      <c r="M20" s="99" t="s">
        <v>0</v>
      </c>
      <c r="N20" s="87"/>
    </row>
    <row r="21" spans="1:14" ht="16.5">
      <c r="A21" s="83"/>
      <c r="B21" s="94" t="s">
        <v>33</v>
      </c>
      <c r="C21" s="95" t="s">
        <v>60</v>
      </c>
      <c r="D21" s="96">
        <f>GLOBAL!J39</f>
        <v>589.79</v>
      </c>
      <c r="E21" s="97">
        <f>SUM(D21/D$29)</f>
        <v>0.005</v>
      </c>
      <c r="F21" s="5" t="s">
        <v>0</v>
      </c>
      <c r="G21" s="98" t="s">
        <v>0</v>
      </c>
      <c r="H21" s="5" t="s">
        <v>0</v>
      </c>
      <c r="I21" s="98" t="s">
        <v>0</v>
      </c>
      <c r="J21" s="5"/>
      <c r="K21" s="98"/>
      <c r="L21" s="5">
        <f>SUM((D21*100)/100)</f>
        <v>589.79</v>
      </c>
      <c r="M21" s="99">
        <f>SUM(L21/D$29)</f>
        <v>0.005</v>
      </c>
      <c r="N21" s="87"/>
    </row>
    <row r="22" spans="1:14" ht="16.5">
      <c r="A22" s="83"/>
      <c r="B22" s="94"/>
      <c r="C22" s="95"/>
      <c r="D22" s="96"/>
      <c r="E22" s="97"/>
      <c r="F22" s="5"/>
      <c r="G22" s="98"/>
      <c r="H22" s="5"/>
      <c r="I22" s="98"/>
      <c r="J22" s="5"/>
      <c r="K22" s="98"/>
      <c r="L22" s="5"/>
      <c r="M22" s="99"/>
      <c r="N22" s="87"/>
    </row>
    <row r="23" spans="1:14" ht="16.5">
      <c r="A23" s="87"/>
      <c r="B23" s="94" t="s">
        <v>77</v>
      </c>
      <c r="C23" s="95" t="s">
        <v>137</v>
      </c>
      <c r="D23" s="96">
        <f>GLOBAL!J42</f>
        <v>8501.27</v>
      </c>
      <c r="E23" s="97">
        <f>SUM(D23/D$29)</f>
        <v>0.0714</v>
      </c>
      <c r="F23" s="5">
        <f>SUM((D23*25)/100)</f>
        <v>2125.32</v>
      </c>
      <c r="G23" s="98">
        <f>SUM(F23/D$29)</f>
        <v>0.0179</v>
      </c>
      <c r="H23" s="5">
        <f>SUM($D$23*25/100)</f>
        <v>2125.32</v>
      </c>
      <c r="I23" s="98">
        <f>SUM(H23/$D29)</f>
        <v>0.0179</v>
      </c>
      <c r="J23" s="5">
        <f>SUM($D$23*25/100)</f>
        <v>2125.32</v>
      </c>
      <c r="K23" s="98">
        <f>SUM(J23/$D29)</f>
        <v>0.0179</v>
      </c>
      <c r="L23" s="5">
        <f>SUM($D$23*25/100)</f>
        <v>2125.32</v>
      </c>
      <c r="M23" s="99">
        <f>SUM(L23/$D29)</f>
        <v>0.0179</v>
      </c>
      <c r="N23" s="87"/>
    </row>
    <row r="24" spans="1:14" ht="16.5">
      <c r="A24" s="83"/>
      <c r="B24" s="94"/>
      <c r="C24" s="95"/>
      <c r="D24" s="96"/>
      <c r="E24" s="97"/>
      <c r="F24" s="5"/>
      <c r="G24" s="98"/>
      <c r="H24" s="5"/>
      <c r="I24" s="98"/>
      <c r="J24" s="5"/>
      <c r="K24" s="98"/>
      <c r="L24" s="5"/>
      <c r="M24" s="99"/>
      <c r="N24" s="87"/>
    </row>
    <row r="25" spans="1:14" ht="16.5">
      <c r="A25" s="83"/>
      <c r="B25" s="94"/>
      <c r="C25" s="95"/>
      <c r="D25" s="96"/>
      <c r="E25" s="97"/>
      <c r="F25" s="5"/>
      <c r="G25" s="98"/>
      <c r="H25" s="5"/>
      <c r="I25" s="98"/>
      <c r="J25" s="5"/>
      <c r="K25" s="98"/>
      <c r="L25" s="5"/>
      <c r="M25" s="99"/>
      <c r="N25" s="87"/>
    </row>
    <row r="26" spans="1:14" ht="16.5">
      <c r="A26" s="87"/>
      <c r="B26" s="94" t="s">
        <v>0</v>
      </c>
      <c r="C26" s="95" t="s">
        <v>0</v>
      </c>
      <c r="D26" s="96" t="s">
        <v>0</v>
      </c>
      <c r="E26" s="97" t="s">
        <v>0</v>
      </c>
      <c r="F26" s="5" t="s">
        <v>0</v>
      </c>
      <c r="G26" s="98"/>
      <c r="H26" s="5"/>
      <c r="I26" s="98"/>
      <c r="J26" s="5"/>
      <c r="K26" s="98"/>
      <c r="L26" s="5" t="s">
        <v>0</v>
      </c>
      <c r="M26" s="99" t="s">
        <v>0</v>
      </c>
      <c r="N26" s="87"/>
    </row>
    <row r="27" spans="1:14" ht="15">
      <c r="A27" s="87"/>
      <c r="B27" s="95"/>
      <c r="C27" s="95"/>
      <c r="D27" s="100"/>
      <c r="E27" s="97"/>
      <c r="F27" s="5"/>
      <c r="G27" s="98"/>
      <c r="H27" s="5"/>
      <c r="I27" s="98"/>
      <c r="J27" s="5"/>
      <c r="K27" s="98"/>
      <c r="L27" s="5"/>
      <c r="M27" s="99"/>
      <c r="N27" s="87"/>
    </row>
    <row r="28" spans="1:14" ht="15.75" thickBot="1">
      <c r="A28" s="87"/>
      <c r="B28" s="95" t="s">
        <v>0</v>
      </c>
      <c r="C28" s="101" t="s">
        <v>61</v>
      </c>
      <c r="D28" s="100" t="s">
        <v>0</v>
      </c>
      <c r="E28" s="97" t="s">
        <v>0</v>
      </c>
      <c r="F28" s="5">
        <f aca="true" t="shared" si="0" ref="F28:K28">SUM(F13:F26)</f>
        <v>36558.92</v>
      </c>
      <c r="G28" s="98">
        <f t="shared" si="0"/>
        <v>0.3073</v>
      </c>
      <c r="H28" s="5">
        <f t="shared" si="0"/>
        <v>35605.9</v>
      </c>
      <c r="I28" s="98">
        <f t="shared" si="0"/>
        <v>0.2993</v>
      </c>
      <c r="J28" s="5">
        <f t="shared" si="0"/>
        <v>32172.21</v>
      </c>
      <c r="K28" s="98">
        <f t="shared" si="0"/>
        <v>0.2704</v>
      </c>
      <c r="L28" s="5">
        <f>SUM(L13:L26)</f>
        <v>14663.12</v>
      </c>
      <c r="M28" s="99">
        <f>SUM(M13:M26)</f>
        <v>0.1233</v>
      </c>
      <c r="N28" s="87"/>
    </row>
    <row r="29" spans="1:14" ht="17.25" thickBot="1">
      <c r="A29" s="87"/>
      <c r="B29" s="95" t="s">
        <v>0</v>
      </c>
      <c r="C29" s="95"/>
      <c r="D29" s="216">
        <f>SUM(D13:D26)</f>
        <v>119000.15</v>
      </c>
      <c r="E29" s="217">
        <f>SUM(E13:E26)</f>
        <v>1</v>
      </c>
      <c r="F29" s="5"/>
      <c r="G29" s="98"/>
      <c r="H29" s="5"/>
      <c r="I29" s="98"/>
      <c r="J29" s="5"/>
      <c r="K29" s="98"/>
      <c r="L29" s="230"/>
      <c r="M29" s="231"/>
      <c r="N29" s="83"/>
    </row>
    <row r="30" spans="1:14" ht="17.25" thickBot="1">
      <c r="A30" s="87"/>
      <c r="B30" s="95" t="s">
        <v>0</v>
      </c>
      <c r="C30" s="101" t="s">
        <v>62</v>
      </c>
      <c r="D30" s="100"/>
      <c r="E30" s="97"/>
      <c r="F30" s="5">
        <f>SUM(F28)</f>
        <v>36558.92</v>
      </c>
      <c r="G30" s="98">
        <f>SUM(G28)</f>
        <v>0.3073</v>
      </c>
      <c r="H30" s="5">
        <f>SUM(F28+H28)</f>
        <v>72164.82</v>
      </c>
      <c r="I30" s="98">
        <f>SUM(G28+I28)</f>
        <v>0.6066</v>
      </c>
      <c r="J30" s="5">
        <f>H30+J28</f>
        <v>104337.03</v>
      </c>
      <c r="K30" s="98">
        <f>SUM(G28+I28+K28)</f>
        <v>0.877</v>
      </c>
      <c r="L30" s="214">
        <f>SUM(F28+H28+J28+L28)</f>
        <v>119000.15</v>
      </c>
      <c r="M30" s="215">
        <f>SUM(G28+I28+K28+M28)-0.0003</f>
        <v>1</v>
      </c>
      <c r="N30" s="87"/>
    </row>
    <row r="31" spans="1:14" ht="15.75" thickBot="1">
      <c r="A31" s="87"/>
      <c r="B31" s="102" t="s">
        <v>0</v>
      </c>
      <c r="C31" s="102"/>
      <c r="D31" s="103"/>
      <c r="E31" s="104"/>
      <c r="F31" s="18"/>
      <c r="G31" s="105"/>
      <c r="H31" s="18"/>
      <c r="I31" s="105"/>
      <c r="J31" s="18"/>
      <c r="K31" s="105"/>
      <c r="L31" s="18"/>
      <c r="M31" s="106"/>
      <c r="N31" s="87"/>
    </row>
    <row r="32" spans="2:13" ht="15">
      <c r="B32" s="66" t="s">
        <v>0</v>
      </c>
      <c r="C32" s="66" t="s">
        <v>0</v>
      </c>
      <c r="D32" s="5" t="s">
        <v>0</v>
      </c>
      <c r="E32" s="98"/>
      <c r="F32" s="5"/>
      <c r="G32" s="98"/>
      <c r="H32" s="5"/>
      <c r="I32" s="98"/>
      <c r="J32" s="107"/>
      <c r="K32" s="98"/>
      <c r="L32" s="5"/>
      <c r="M32" s="98"/>
    </row>
    <row r="33" spans="2:13" ht="15">
      <c r="B33" s="3"/>
      <c r="C33" s="3"/>
      <c r="D33" s="4"/>
      <c r="E33" s="108"/>
      <c r="F33" s="4"/>
      <c r="G33" s="108"/>
      <c r="H33" s="4"/>
      <c r="I33" s="108"/>
      <c r="J33" s="108"/>
      <c r="K33" s="108"/>
      <c r="L33" s="109" t="s">
        <v>0</v>
      </c>
      <c r="M33" s="3"/>
    </row>
    <row r="34" spans="2:13" ht="15">
      <c r="B34" s="3"/>
      <c r="C34" s="3" t="str">
        <f>'Relação '!B24</f>
        <v>Maravilha (SC), 23 de setembro de 2019.</v>
      </c>
      <c r="D34" s="4"/>
      <c r="E34" s="108"/>
      <c r="F34" s="4"/>
      <c r="G34" s="108"/>
      <c r="H34" s="4"/>
      <c r="I34" s="108"/>
      <c r="J34" s="108"/>
      <c r="K34" s="108"/>
      <c r="L34" s="4"/>
      <c r="M34" s="3"/>
    </row>
    <row r="35" spans="2:13" ht="15">
      <c r="B35" s="3"/>
      <c r="C35" s="3"/>
      <c r="D35" s="4"/>
      <c r="E35" s="108"/>
      <c r="F35" s="4"/>
      <c r="G35" s="108"/>
      <c r="H35" s="4"/>
      <c r="I35" s="108"/>
      <c r="J35" s="108"/>
      <c r="K35" s="108"/>
      <c r="L35" s="4"/>
      <c r="M35" s="3"/>
    </row>
    <row r="36" spans="2:13" ht="15">
      <c r="B36" s="3"/>
      <c r="C36" s="3"/>
      <c r="D36" s="4"/>
      <c r="E36" s="108"/>
      <c r="F36" s="245" t="s">
        <v>36</v>
      </c>
      <c r="G36" s="245"/>
      <c r="H36" s="245"/>
      <c r="I36" s="245"/>
      <c r="J36" s="108"/>
      <c r="K36" s="108"/>
      <c r="L36" s="4"/>
      <c r="M36" s="3"/>
    </row>
    <row r="37" spans="2:13" ht="16.5">
      <c r="B37" s="3"/>
      <c r="C37" s="3"/>
      <c r="D37" s="4"/>
      <c r="E37" s="108"/>
      <c r="F37" s="244" t="s">
        <v>37</v>
      </c>
      <c r="G37" s="244"/>
      <c r="H37" s="244"/>
      <c r="I37" s="244"/>
      <c r="J37" s="108"/>
      <c r="K37" s="108"/>
      <c r="L37" s="4"/>
      <c r="M37" s="3"/>
    </row>
    <row r="38" spans="2:13" ht="16.5">
      <c r="B38" s="3"/>
      <c r="C38" s="3"/>
      <c r="D38" s="4"/>
      <c r="E38" s="108"/>
      <c r="F38" s="245" t="s">
        <v>38</v>
      </c>
      <c r="G38" s="245"/>
      <c r="H38" s="245"/>
      <c r="I38" s="245"/>
      <c r="J38" s="108"/>
      <c r="K38" s="108"/>
      <c r="L38" s="4"/>
      <c r="M38" s="3"/>
    </row>
    <row r="39" spans="2:13" ht="15">
      <c r="B39" s="3"/>
      <c r="C39" s="3"/>
      <c r="D39" s="4"/>
      <c r="E39" s="108"/>
      <c r="F39" s="246" t="s">
        <v>39</v>
      </c>
      <c r="G39" s="246"/>
      <c r="H39" s="246"/>
      <c r="I39" s="246"/>
      <c r="J39" s="108"/>
      <c r="K39" s="108"/>
      <c r="L39" s="4"/>
      <c r="M39" s="3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spans="12:13" ht="12.75">
      <c r="L49" s="1"/>
      <c r="M49" s="84"/>
    </row>
    <row r="50" spans="12:13" ht="12.75">
      <c r="L50" s="1"/>
      <c r="M50" s="84"/>
    </row>
    <row r="51" spans="12:13" ht="12.75">
      <c r="L51" s="1"/>
      <c r="M51" s="84"/>
    </row>
    <row r="52" spans="12:13" ht="12.75">
      <c r="L52" s="1"/>
      <c r="M52" s="84"/>
    </row>
    <row r="53" spans="12:13" ht="12.75">
      <c r="L53" s="1"/>
      <c r="M53" s="84"/>
    </row>
  </sheetData>
  <sheetProtection/>
  <mergeCells count="10">
    <mergeCell ref="F37:I37"/>
    <mergeCell ref="F38:I38"/>
    <mergeCell ref="F39:I39"/>
    <mergeCell ref="F36:I36"/>
    <mergeCell ref="B5:M5"/>
    <mergeCell ref="B11:C12"/>
    <mergeCell ref="F11:G11"/>
    <mergeCell ref="H11:I11"/>
    <mergeCell ref="J11:K11"/>
    <mergeCell ref="L11:M11"/>
  </mergeCells>
  <printOptions horizontalCentered="1" verticalCentered="1"/>
  <pageMargins left="1.1811023622047245" right="2.1653543307086616" top="0.984251968503937" bottom="0.984251968503937" header="0" footer="0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7.421875" style="52" customWidth="1"/>
    <col min="2" max="4" width="9.140625" style="52" customWidth="1"/>
    <col min="5" max="5" width="69.140625" style="52" customWidth="1"/>
    <col min="6" max="7" width="9.140625" style="52" customWidth="1"/>
    <col min="8" max="8" width="14.28125" style="52" customWidth="1"/>
    <col min="9" max="9" width="12.28125" style="52" customWidth="1"/>
    <col min="10" max="16384" width="9.140625" style="52" customWidth="1"/>
  </cols>
  <sheetData>
    <row r="1" spans="1:13" ht="29.25">
      <c r="A1" s="243" t="s">
        <v>128</v>
      </c>
      <c r="B1" s="243"/>
      <c r="C1" s="243"/>
      <c r="D1" s="243"/>
      <c r="E1" s="243"/>
      <c r="F1" s="243"/>
      <c r="G1" s="243"/>
      <c r="H1" s="243"/>
      <c r="I1" s="243"/>
      <c r="J1" s="158"/>
      <c r="K1" s="158"/>
      <c r="L1" s="158"/>
      <c r="M1" s="158"/>
    </row>
    <row r="2" spans="4:11" ht="12.75">
      <c r="D2" s="36"/>
      <c r="F2" s="159"/>
      <c r="G2" s="160"/>
      <c r="I2" s="161"/>
      <c r="J2" s="159"/>
      <c r="K2" s="36"/>
    </row>
    <row r="3" spans="2:11" ht="16.5">
      <c r="B3" s="3" t="s">
        <v>129</v>
      </c>
      <c r="C3" s="3"/>
      <c r="D3" s="43"/>
      <c r="E3" s="6"/>
      <c r="F3" s="7"/>
      <c r="G3" s="28"/>
      <c r="H3" s="6"/>
      <c r="I3" s="5"/>
      <c r="J3" s="4"/>
      <c r="K3" s="36"/>
    </row>
    <row r="4" spans="2:11" ht="16.5">
      <c r="B4" s="3" t="s">
        <v>138</v>
      </c>
      <c r="C4" s="3"/>
      <c r="D4" s="43"/>
      <c r="E4" s="6"/>
      <c r="F4" s="7"/>
      <c r="G4" s="28"/>
      <c r="H4" s="6"/>
      <c r="I4" s="32"/>
      <c r="J4" s="11"/>
      <c r="K4" s="36"/>
    </row>
    <row r="5" spans="2:11" ht="16.5">
      <c r="B5" s="3" t="s">
        <v>160</v>
      </c>
      <c r="C5" s="3"/>
      <c r="D5" s="43"/>
      <c r="E5" s="6"/>
      <c r="F5" s="7"/>
      <c r="G5" s="28"/>
      <c r="H5" s="6"/>
      <c r="I5" s="32"/>
      <c r="J5" s="11"/>
      <c r="K5" s="36"/>
    </row>
    <row r="6" spans="2:11" ht="16.5">
      <c r="B6" s="3" t="s">
        <v>161</v>
      </c>
      <c r="C6" s="3"/>
      <c r="D6" s="43"/>
      <c r="E6" s="6"/>
      <c r="F6" s="7"/>
      <c r="G6" s="28"/>
      <c r="H6" s="6"/>
      <c r="I6" s="5"/>
      <c r="J6" s="11"/>
      <c r="K6" s="36"/>
    </row>
    <row r="7" spans="2:9" ht="12.75">
      <c r="B7" s="162"/>
      <c r="C7" s="162"/>
      <c r="D7" s="163"/>
      <c r="E7" s="163"/>
      <c r="F7" s="163"/>
      <c r="G7" s="163"/>
      <c r="H7" s="163"/>
      <c r="I7" s="163"/>
    </row>
    <row r="8" spans="1:9" ht="15">
      <c r="A8" s="263" t="s">
        <v>98</v>
      </c>
      <c r="B8" s="263"/>
      <c r="C8" s="263"/>
      <c r="D8" s="263"/>
      <c r="E8" s="263"/>
      <c r="F8" s="263"/>
      <c r="G8" s="263"/>
      <c r="H8" s="263"/>
      <c r="I8" s="263"/>
    </row>
    <row r="9" spans="2:9" ht="12.75">
      <c r="B9" s="164"/>
      <c r="C9" s="164"/>
      <c r="D9" s="164"/>
      <c r="E9" s="164"/>
      <c r="F9" s="164"/>
      <c r="G9" s="164"/>
      <c r="H9" s="164"/>
      <c r="I9" s="164"/>
    </row>
    <row r="10" spans="1:9" ht="12.75">
      <c r="A10" s="264" t="s">
        <v>99</v>
      </c>
      <c r="B10" s="264" t="s">
        <v>100</v>
      </c>
      <c r="C10" s="264" t="s">
        <v>159</v>
      </c>
      <c r="D10" s="264" t="s">
        <v>101</v>
      </c>
      <c r="E10" s="264" t="s">
        <v>102</v>
      </c>
      <c r="F10" s="264" t="s">
        <v>103</v>
      </c>
      <c r="G10" s="264" t="s">
        <v>104</v>
      </c>
      <c r="H10" s="264" t="s">
        <v>105</v>
      </c>
      <c r="I10" s="264" t="s">
        <v>106</v>
      </c>
    </row>
    <row r="11" spans="1:9" ht="12.75">
      <c r="A11" s="264"/>
      <c r="B11" s="264"/>
      <c r="C11" s="264"/>
      <c r="D11" s="264"/>
      <c r="E11" s="264"/>
      <c r="F11" s="264"/>
      <c r="G11" s="264"/>
      <c r="H11" s="264"/>
      <c r="I11" s="264"/>
    </row>
    <row r="12" spans="1:9" ht="15">
      <c r="A12" s="165">
        <v>1</v>
      </c>
      <c r="B12" s="165">
        <v>93358</v>
      </c>
      <c r="C12" s="165" t="s">
        <v>23</v>
      </c>
      <c r="D12" s="166">
        <v>43435</v>
      </c>
      <c r="E12" s="167" t="s">
        <v>117</v>
      </c>
      <c r="F12" s="165" t="s">
        <v>18</v>
      </c>
      <c r="G12" s="168">
        <v>3.71</v>
      </c>
      <c r="H12" s="186">
        <v>49.59</v>
      </c>
      <c r="I12" s="169">
        <f aca="true" t="shared" si="0" ref="I12:I18">H12*G12</f>
        <v>183.98</v>
      </c>
    </row>
    <row r="13" spans="1:9" ht="15">
      <c r="A13" s="165">
        <v>2</v>
      </c>
      <c r="B13" s="165">
        <v>94969</v>
      </c>
      <c r="C13" s="165" t="s">
        <v>23</v>
      </c>
      <c r="D13" s="166">
        <v>43435</v>
      </c>
      <c r="E13" s="167" t="s">
        <v>118</v>
      </c>
      <c r="F13" s="165" t="s">
        <v>18</v>
      </c>
      <c r="G13" s="168">
        <v>0.16</v>
      </c>
      <c r="H13" s="186">
        <v>238.45</v>
      </c>
      <c r="I13" s="169">
        <f t="shared" si="0"/>
        <v>38.15</v>
      </c>
    </row>
    <row r="14" spans="1:9" ht="25.5">
      <c r="A14" s="165">
        <v>3</v>
      </c>
      <c r="B14" s="165">
        <v>72133</v>
      </c>
      <c r="C14" s="165" t="s">
        <v>23</v>
      </c>
      <c r="D14" s="166">
        <v>43435</v>
      </c>
      <c r="E14" s="167" t="s">
        <v>119</v>
      </c>
      <c r="F14" s="165" t="s">
        <v>14</v>
      </c>
      <c r="G14" s="168">
        <v>4.32</v>
      </c>
      <c r="H14" s="186">
        <v>173.78</v>
      </c>
      <c r="I14" s="169">
        <f t="shared" si="0"/>
        <v>750.73</v>
      </c>
    </row>
    <row r="15" spans="1:9" ht="38.25">
      <c r="A15" s="165">
        <v>4</v>
      </c>
      <c r="B15" s="165">
        <v>87529</v>
      </c>
      <c r="C15" s="165" t="s">
        <v>23</v>
      </c>
      <c r="D15" s="166">
        <v>43435</v>
      </c>
      <c r="E15" s="167" t="s">
        <v>120</v>
      </c>
      <c r="F15" s="165" t="s">
        <v>14</v>
      </c>
      <c r="G15" s="168">
        <v>4.32</v>
      </c>
      <c r="H15" s="186">
        <v>21.11</v>
      </c>
      <c r="I15" s="169">
        <f t="shared" si="0"/>
        <v>91.2</v>
      </c>
    </row>
    <row r="16" spans="1:9" ht="25.5">
      <c r="A16" s="165">
        <v>5</v>
      </c>
      <c r="B16" s="165">
        <v>87893</v>
      </c>
      <c r="C16" s="165" t="s">
        <v>23</v>
      </c>
      <c r="D16" s="166">
        <v>43435</v>
      </c>
      <c r="E16" s="167" t="s">
        <v>121</v>
      </c>
      <c r="F16" s="165" t="s">
        <v>14</v>
      </c>
      <c r="G16" s="168">
        <v>4.32</v>
      </c>
      <c r="H16" s="186">
        <v>5.18</v>
      </c>
      <c r="I16" s="169">
        <f>H16*G16</f>
        <v>22.38</v>
      </c>
    </row>
    <row r="17" spans="1:9" ht="15">
      <c r="A17" s="165">
        <v>6</v>
      </c>
      <c r="B17" s="165" t="s">
        <v>107</v>
      </c>
      <c r="C17" s="165" t="s">
        <v>23</v>
      </c>
      <c r="D17" s="166">
        <v>43435</v>
      </c>
      <c r="E17" s="170" t="s">
        <v>122</v>
      </c>
      <c r="F17" s="165" t="s">
        <v>14</v>
      </c>
      <c r="G17" s="168">
        <v>0.48</v>
      </c>
      <c r="H17" s="186">
        <v>286.36</v>
      </c>
      <c r="I17" s="169">
        <f t="shared" si="0"/>
        <v>137.45</v>
      </c>
    </row>
    <row r="18" spans="1:9" ht="15">
      <c r="A18" s="165">
        <v>7</v>
      </c>
      <c r="B18" s="165">
        <v>93382</v>
      </c>
      <c r="C18" s="165" t="s">
        <v>23</v>
      </c>
      <c r="D18" s="166">
        <v>43435</v>
      </c>
      <c r="E18" s="167" t="s">
        <v>123</v>
      </c>
      <c r="F18" s="165" t="s">
        <v>18</v>
      </c>
      <c r="G18" s="168">
        <v>1.46</v>
      </c>
      <c r="H18" s="186">
        <v>18.04</v>
      </c>
      <c r="I18" s="169">
        <f t="shared" si="0"/>
        <v>26.34</v>
      </c>
    </row>
    <row r="19" spans="2:9" ht="15">
      <c r="B19" s="171"/>
      <c r="C19" s="172"/>
      <c r="D19" s="173"/>
      <c r="E19" s="174"/>
      <c r="F19" s="171"/>
      <c r="G19" s="175"/>
      <c r="H19" s="176"/>
      <c r="I19" s="177"/>
    </row>
    <row r="20" spans="2:9" ht="15">
      <c r="B20" s="171"/>
      <c r="C20" s="171"/>
      <c r="D20" s="171"/>
      <c r="E20" s="171"/>
      <c r="F20" s="171"/>
      <c r="G20" s="171"/>
      <c r="H20" s="187" t="s">
        <v>108</v>
      </c>
      <c r="I20" s="188">
        <f>SUM(I12:I18)</f>
        <v>1250.23</v>
      </c>
    </row>
    <row r="21" spans="2:7" ht="12.75">
      <c r="B21" s="178"/>
      <c r="C21" s="178"/>
      <c r="D21" s="178"/>
      <c r="E21" s="178"/>
      <c r="F21" s="178"/>
      <c r="G21" s="178"/>
    </row>
    <row r="22" spans="2:7" ht="15">
      <c r="B22" s="179" t="s">
        <v>109</v>
      </c>
      <c r="C22" s="178"/>
      <c r="D22" s="178"/>
      <c r="E22" s="178"/>
      <c r="F22" s="178"/>
      <c r="G22" s="178"/>
    </row>
    <row r="23" spans="2:7" ht="12.75">
      <c r="B23" s="180"/>
      <c r="C23" s="178"/>
      <c r="D23" s="178"/>
      <c r="E23" s="178"/>
      <c r="F23" s="178"/>
      <c r="G23" s="178"/>
    </row>
    <row r="24" spans="1:8" ht="15">
      <c r="A24" s="181">
        <v>1</v>
      </c>
      <c r="B24" s="266" t="s">
        <v>110</v>
      </c>
      <c r="C24" s="266"/>
      <c r="D24" s="266"/>
      <c r="E24" s="266"/>
      <c r="F24" s="141"/>
      <c r="G24" s="141" t="s">
        <v>36</v>
      </c>
      <c r="H24" s="43"/>
    </row>
    <row r="25" spans="1:8" ht="16.5">
      <c r="A25" s="181"/>
      <c r="B25" s="266" t="s">
        <v>111</v>
      </c>
      <c r="C25" s="266"/>
      <c r="D25" s="266"/>
      <c r="E25" s="266"/>
      <c r="F25" s="140"/>
      <c r="G25" s="140" t="s">
        <v>37</v>
      </c>
      <c r="H25" s="182"/>
    </row>
    <row r="26" spans="1:8" ht="15.75">
      <c r="A26" s="181"/>
      <c r="B26" s="267" t="s">
        <v>112</v>
      </c>
      <c r="C26" s="267"/>
      <c r="D26" s="267"/>
      <c r="E26" s="267"/>
      <c r="F26" s="183"/>
      <c r="G26" s="183" t="s">
        <v>113</v>
      </c>
      <c r="H26" s="184"/>
    </row>
    <row r="27" spans="1:8" ht="15">
      <c r="A27" s="181">
        <v>2</v>
      </c>
      <c r="F27" s="142"/>
      <c r="G27" s="142" t="s">
        <v>39</v>
      </c>
      <c r="H27" s="185"/>
    </row>
    <row r="28" spans="1:5" ht="15">
      <c r="A28" s="181">
        <v>3</v>
      </c>
      <c r="B28" s="265" t="s">
        <v>114</v>
      </c>
      <c r="C28" s="265"/>
      <c r="D28" s="265"/>
      <c r="E28" s="265"/>
    </row>
    <row r="29" spans="1:5" ht="15">
      <c r="A29" s="181">
        <v>4</v>
      </c>
      <c r="B29" s="265" t="s">
        <v>114</v>
      </c>
      <c r="C29" s="265"/>
      <c r="D29" s="265"/>
      <c r="E29" s="265"/>
    </row>
    <row r="30" spans="1:5" ht="15">
      <c r="A30" s="181">
        <v>5</v>
      </c>
      <c r="B30" s="265" t="s">
        <v>115</v>
      </c>
      <c r="C30" s="265"/>
      <c r="D30" s="265"/>
      <c r="E30" s="265"/>
    </row>
    <row r="31" spans="1:5" ht="15">
      <c r="A31" s="181">
        <v>6</v>
      </c>
      <c r="B31" s="265" t="s">
        <v>116</v>
      </c>
      <c r="C31" s="265"/>
      <c r="D31" s="265"/>
      <c r="E31" s="265"/>
    </row>
  </sheetData>
  <sheetProtection/>
  <mergeCells count="18">
    <mergeCell ref="B30:E30"/>
    <mergeCell ref="B31:E31"/>
    <mergeCell ref="I10:I11"/>
    <mergeCell ref="B24:E24"/>
    <mergeCell ref="B25:E25"/>
    <mergeCell ref="B26:E26"/>
    <mergeCell ref="B28:E28"/>
    <mergeCell ref="B29:E29"/>
    <mergeCell ref="A1:I1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1.1811023622047245" right="2.1653543307086616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Engenharia1</cp:lastModifiedBy>
  <cp:lastPrinted>2019-09-23T17:56:32Z</cp:lastPrinted>
  <dcterms:created xsi:type="dcterms:W3CDTF">1998-06-30T20:42:15Z</dcterms:created>
  <dcterms:modified xsi:type="dcterms:W3CDTF">2019-09-23T19:28:23Z</dcterms:modified>
  <cp:category/>
  <cp:version/>
  <cp:contentType/>
  <cp:contentStatus/>
</cp:coreProperties>
</file>