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55" windowWidth="9375" windowHeight="4455" tabRatio="599" activeTab="0"/>
  </bookViews>
  <sheets>
    <sheet name="Relação " sheetId="1" r:id="rId1"/>
    <sheet name="GLOBAL" sheetId="2" r:id="rId2"/>
    <sheet name="CRONOGRAMA" sheetId="3" r:id="rId3"/>
    <sheet name="Composição Viga Acabamento" sheetId="4" r:id="rId4"/>
  </sheets>
  <definedNames>
    <definedName name="_xlnm.Print_Area" localSheetId="3">'Composição Viga Acabamento'!$A$2:$G$22</definedName>
    <definedName name="_xlnm.Print_Area" localSheetId="2">'CRONOGRAMA'!$B$5:$M$35</definedName>
    <definedName name="_xlnm.Print_Area" localSheetId="1">'GLOBAL'!$B$1:$J$41</definedName>
    <definedName name="_xlnm.Print_Area" localSheetId="0">'Relação '!$B$1:$E$31</definedName>
  </definedNames>
  <calcPr fullCalcOnLoad="1" fullPrecision="0"/>
</workbook>
</file>

<file path=xl/sharedStrings.xml><?xml version="1.0" encoding="utf-8"?>
<sst xmlns="http://schemas.openxmlformats.org/spreadsheetml/2006/main" count="221" uniqueCount="112">
  <si>
    <t xml:space="preserve"> </t>
  </si>
  <si>
    <t>Item</t>
  </si>
  <si>
    <t>Discriminação</t>
  </si>
  <si>
    <t xml:space="preserve">Total </t>
  </si>
  <si>
    <t xml:space="preserve">   (R$)</t>
  </si>
  <si>
    <t xml:space="preserve">  (R$)</t>
  </si>
  <si>
    <t>1.0</t>
  </si>
  <si>
    <t>Total do item.....................................................................................................................................................................</t>
  </si>
  <si>
    <t>2.0</t>
  </si>
  <si>
    <t>2.1</t>
  </si>
  <si>
    <t>1.1</t>
  </si>
  <si>
    <t>Quant.</t>
  </si>
  <si>
    <t>Valor total</t>
  </si>
  <si>
    <t>m²</t>
  </si>
  <si>
    <t>3.0</t>
  </si>
  <si>
    <t>3.1</t>
  </si>
  <si>
    <t>m³</t>
  </si>
  <si>
    <t>4.0</t>
  </si>
  <si>
    <t>4.1</t>
  </si>
  <si>
    <t>Importante:</t>
  </si>
  <si>
    <t>Código</t>
  </si>
  <si>
    <t>SINAPI</t>
  </si>
  <si>
    <t>Custo R$</t>
  </si>
  <si>
    <t>2.2</t>
  </si>
  <si>
    <t xml:space="preserve">Custo </t>
  </si>
  <si>
    <t xml:space="preserve"> A Amerios somente seguirá como referencia para a realização dos orçamentos a tabela do SINAPI solicitados pela CEF e Ministérios.</t>
  </si>
  <si>
    <t>TOTAL GERAL DA OBRA...............................................................................R$</t>
  </si>
  <si>
    <t>2.3</t>
  </si>
  <si>
    <t>________________________________</t>
  </si>
  <si>
    <t>Carline Joice Hackenhaar</t>
  </si>
  <si>
    <r>
      <t xml:space="preserve">Engenheira Civil - </t>
    </r>
    <r>
      <rPr>
        <b/>
        <sz val="10"/>
        <rFont val="Comic Sans MS"/>
        <family val="4"/>
      </rPr>
      <t>Amerios</t>
    </r>
    <r>
      <rPr>
        <sz val="10"/>
        <rFont val="Comic Sans MS"/>
        <family val="4"/>
      </rPr>
      <t xml:space="preserve">  </t>
    </r>
  </si>
  <si>
    <t>CREA/SC 090.319-0</t>
  </si>
  <si>
    <t>74209/001 S.</t>
  </si>
  <si>
    <t>PLACAS - Convênio</t>
  </si>
  <si>
    <t xml:space="preserve"> Discriminação</t>
  </si>
  <si>
    <t xml:space="preserve">Valores </t>
  </si>
  <si>
    <t>Peso</t>
  </si>
  <si>
    <t>1º Mês</t>
  </si>
  <si>
    <t>2º Mês</t>
  </si>
  <si>
    <t>3º Mês</t>
  </si>
  <si>
    <t>4º Mês</t>
  </si>
  <si>
    <t>(R$)</t>
  </si>
  <si>
    <t>%</t>
  </si>
  <si>
    <t>R$</t>
  </si>
  <si>
    <t>Peso %</t>
  </si>
  <si>
    <t xml:space="preserve">  </t>
  </si>
  <si>
    <t>Simples</t>
  </si>
  <si>
    <t>Acumulado</t>
  </si>
  <si>
    <t>RELAÇÃO</t>
  </si>
  <si>
    <t xml:space="preserve">N.º </t>
  </si>
  <si>
    <t>Nome da Rua</t>
  </si>
  <si>
    <t>R$ (total)</t>
  </si>
  <si>
    <t>Engenheira Civil - Amerios</t>
  </si>
  <si>
    <t>CRONOGRAMA</t>
  </si>
  <si>
    <t>Placa da obra  do convênio em chapa aço galvanizado (2,00 x 1,25 m )</t>
  </si>
  <si>
    <t>S = tabela SINAPI (SERVIÇOS)</t>
  </si>
  <si>
    <t>I = tabela SINAPI (INSUMOS)</t>
  </si>
  <si>
    <t xml:space="preserve"> - O valor do material e mão de obra foi obtida através da tabela do SINAPI -  Dezembro /2018</t>
  </si>
  <si>
    <r>
      <t xml:space="preserve"> - Sendo cub referente mês de Fevereiro/2019 = </t>
    </r>
    <r>
      <rPr>
        <sz val="10.5"/>
        <color indexed="17"/>
        <rFont val="Comic Sans MS"/>
        <family val="4"/>
      </rPr>
      <t>R$ 1.836,40</t>
    </r>
  </si>
  <si>
    <t>D = tabela DNIT (Julho/2018)</t>
  </si>
  <si>
    <t>m</t>
  </si>
  <si>
    <t>Unid.</t>
  </si>
  <si>
    <t>CÓDIGO</t>
  </si>
  <si>
    <t>DESCRIÇÃO</t>
  </si>
  <si>
    <t>UNIDADE</t>
  </si>
  <si>
    <t>TOTAL</t>
  </si>
  <si>
    <t>MEIO FIO</t>
  </si>
  <si>
    <t>Assentamento de Guia (Meio-fio) em trecho reto, confeccionada em concreto pré-fabricado, dimensões 100x15x13x30 cm, para vias urbanas</t>
  </si>
  <si>
    <t>94273 S.</t>
  </si>
  <si>
    <t>CONCRETO ARMADO FCK 25 Mpa PARA VIGA DE ACABAMENTO EM CALÇADA PÚBLICA</t>
  </si>
  <si>
    <t>FUES</t>
  </si>
  <si>
    <t>COEFICIENTE</t>
  </si>
  <si>
    <t>COMPOSIÇÃO</t>
  </si>
  <si>
    <t>CONCRETO USINADO BOMBEAVEL, CLASSE DE RESISTENCIA C25, COM BRITA 0 E 1, SLUMP = 100 +/- 20 MM, INCLUI SERVIÇO DE BOMBEAMENTO</t>
  </si>
  <si>
    <t>M³</t>
  </si>
  <si>
    <t>FABRICAÇÃO, MONTAGEM E DESMONTAGEM DE FORMA PARA VIGA BALDRAME, EM MADEIRA SERRADA, E = 25 MM, 2 UTILIZAÇÕES</t>
  </si>
  <si>
    <t>M²</t>
  </si>
  <si>
    <t>CORTE E DOBRA DE AÇO CA-60, DIÂMETRO DE 4,2 MM, UTILIZADO EM LAJE</t>
  </si>
  <si>
    <t>Kg</t>
  </si>
  <si>
    <t>CARLINE JOICE HACKENHAAR</t>
  </si>
  <si>
    <t>Eng. Civil - CREA/SC 090.319-0</t>
  </si>
  <si>
    <t>Engenharia Civil - AMERIOS</t>
  </si>
  <si>
    <t>Composição 02</t>
  </si>
  <si>
    <r>
      <t xml:space="preserve">Município : </t>
    </r>
    <r>
      <rPr>
        <b/>
        <sz val="10"/>
        <rFont val="Comic Sans MS"/>
        <family val="4"/>
      </rPr>
      <t>CUNHATAÍ - SC</t>
    </r>
  </si>
  <si>
    <t>Área (m²)</t>
  </si>
  <si>
    <t>Total ..........................................</t>
  </si>
  <si>
    <t>ORÇAMENTO GLOBAL</t>
  </si>
  <si>
    <t>BDI = 24%</t>
  </si>
  <si>
    <t>CALÇADA PÚBLICA</t>
  </si>
  <si>
    <t>Regularização e Compactação de Subleito até 20 cm de espessura</t>
  </si>
  <si>
    <t>93028 CH.</t>
  </si>
  <si>
    <t>72961 S.</t>
  </si>
  <si>
    <t>93030 CH.</t>
  </si>
  <si>
    <t>Execução de Passeio em Piso intertravado, com bloco retangular de 20x10 cm cor natural, espessura 6 cm, com colchão de pó de pedra espessura 5 cm e rejunte de pó de pedra</t>
  </si>
  <si>
    <t>Execução de Passeio em Piso intertravado, com bloco retangular de 20x10 cm DIRECIONAL, espessura 6 cm, com colchão de pó de pedra espessura 5 cm e rejunte de pó de pedra</t>
  </si>
  <si>
    <t>Execução de Passeio em Piso intertravado, com bloco retangular de 20x10 cm ALERTAL, espessura 6 cm, com colchão de pó de pedra espessura 5 cm e rejunte de pó de pedra</t>
  </si>
  <si>
    <t>Composição 01</t>
  </si>
  <si>
    <t>Concreto Armado Fck 25 Mpa para a Viga de Acabamento</t>
  </si>
  <si>
    <t>SINAPI / Dezembro- 2018</t>
  </si>
  <si>
    <t xml:space="preserve"> - O BDI considerado foi de 24%</t>
  </si>
  <si>
    <t>CONCRETO ARMADO ACESSO</t>
  </si>
  <si>
    <r>
      <t xml:space="preserve">Projeto : </t>
    </r>
    <r>
      <rPr>
        <b/>
        <sz val="10"/>
        <rFont val="Comic Sans MS"/>
        <family val="4"/>
      </rPr>
      <t xml:space="preserve">CALÇADA PÚBLICA </t>
    </r>
  </si>
  <si>
    <r>
      <t xml:space="preserve">Local : </t>
    </r>
    <r>
      <rPr>
        <b/>
        <sz val="10"/>
        <rFont val="Comic Sans MS"/>
        <family val="4"/>
      </rPr>
      <t>RUA DAS PALMEIRAS</t>
    </r>
  </si>
  <si>
    <r>
      <t xml:space="preserve">Área:  </t>
    </r>
    <r>
      <rPr>
        <b/>
        <u val="single"/>
        <sz val="10"/>
        <rFont val="Comic Sans MS"/>
        <family val="4"/>
      </rPr>
      <t>145,55 m²</t>
    </r>
  </si>
  <si>
    <t>Rua das Palmeiras</t>
  </si>
  <si>
    <t>COMPOSIÇÃO 01 - Viga de Acabamento</t>
  </si>
  <si>
    <t>2.4</t>
  </si>
  <si>
    <t>2.5</t>
  </si>
  <si>
    <t>Execução de Passeio (Calçada) ou piso de Concreto com Concreto moldado in loco, feito em obra, acabamento convencional, espessura 10 cm, armado</t>
  </si>
  <si>
    <t>Pavimentação em Paver</t>
  </si>
  <si>
    <t>Viga de Acabamento</t>
  </si>
  <si>
    <t>Maravilha (SC), 04 de março de 2019.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</si>
</sst>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.000"/>
    <numFmt numFmtId="185" formatCode="#,##0.0000"/>
    <numFmt numFmtId="186" formatCode="0.00;[Red]0.00"/>
    <numFmt numFmtId="187" formatCode="#,##0.00;[Red]#,##0.00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  <numFmt numFmtId="192" formatCode="0.000"/>
  </numFmts>
  <fonts count="7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8"/>
      <name val="Comic Sans MS"/>
      <family val="4"/>
    </font>
    <font>
      <i/>
      <sz val="10"/>
      <name val="Comic Sans MS"/>
      <family val="4"/>
    </font>
    <font>
      <sz val="7"/>
      <name val="Comic Sans MS"/>
      <family val="4"/>
    </font>
    <font>
      <sz val="10"/>
      <color indexed="10"/>
      <name val="Arial"/>
      <family val="2"/>
    </font>
    <font>
      <sz val="10.5"/>
      <name val="Comic Sans MS"/>
      <family val="4"/>
    </font>
    <font>
      <b/>
      <u val="single"/>
      <sz val="12"/>
      <name val="Calibri"/>
      <family val="2"/>
    </font>
    <font>
      <b/>
      <u val="single"/>
      <sz val="22"/>
      <name val="Mistral"/>
      <family val="4"/>
    </font>
    <font>
      <b/>
      <i/>
      <sz val="12"/>
      <name val="Arial"/>
      <family val="2"/>
    </font>
    <font>
      <sz val="10.5"/>
      <color indexed="17"/>
      <name val="Comic Sans MS"/>
      <family val="4"/>
    </font>
    <font>
      <sz val="11"/>
      <name val="Trebuchet MS"/>
      <family val="2"/>
    </font>
    <font>
      <sz val="11"/>
      <color indexed="8"/>
      <name val="Calibri"/>
      <family val="2"/>
    </font>
    <font>
      <sz val="8"/>
      <color indexed="8"/>
      <name val="Courier"/>
      <family val="3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u val="single"/>
      <sz val="14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sz val="10"/>
      <color indexed="57"/>
      <name val="Comic Sans MS"/>
      <family val="4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u val="single"/>
      <sz val="16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8" tint="-0.4999699890613556"/>
      <name val="Comic Sans MS"/>
      <family val="4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16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10" fontId="4" fillId="0" borderId="11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0" fontId="4" fillId="0" borderId="0" xfId="0" applyNumberFormat="1" applyFont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10" fontId="8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187" fontId="0" fillId="0" borderId="0" xfId="0" applyNumberFormat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Font="1" applyAlignment="1">
      <alignment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87" fontId="4" fillId="0" borderId="0" xfId="0" applyNumberFormat="1" applyFont="1" applyAlignment="1">
      <alignment/>
    </xf>
    <xf numFmtId="187" fontId="4" fillId="0" borderId="0" xfId="0" applyNumberFormat="1" applyFont="1" applyFill="1" applyBorder="1" applyAlignment="1">
      <alignment/>
    </xf>
    <xf numFmtId="187" fontId="8" fillId="0" borderId="0" xfId="0" applyNumberFormat="1" applyFont="1" applyAlignment="1">
      <alignment/>
    </xf>
    <xf numFmtId="187" fontId="8" fillId="0" borderId="10" xfId="0" applyNumberFormat="1" applyFont="1" applyFill="1" applyBorder="1" applyAlignment="1">
      <alignment horizontal="center"/>
    </xf>
    <xf numFmtId="187" fontId="8" fillId="0" borderId="18" xfId="0" applyNumberFormat="1" applyFont="1" applyFill="1" applyBorder="1" applyAlignment="1">
      <alignment horizontal="center"/>
    </xf>
    <xf numFmtId="187" fontId="4" fillId="0" borderId="19" xfId="0" applyNumberFormat="1" applyFont="1" applyBorder="1" applyAlignment="1">
      <alignment/>
    </xf>
    <xf numFmtId="0" fontId="14" fillId="0" borderId="0" xfId="0" applyFont="1" applyAlignment="1">
      <alignment/>
    </xf>
    <xf numFmtId="187" fontId="14" fillId="0" borderId="0" xfId="0" applyNumberFormat="1" applyFont="1" applyAlignment="1">
      <alignment/>
    </xf>
    <xf numFmtId="0" fontId="0" fillId="0" borderId="0" xfId="0" applyFont="1" applyAlignment="1">
      <alignment/>
    </xf>
    <xf numFmtId="4" fontId="12" fillId="0" borderId="0" xfId="0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10" xfId="0" applyFont="1" applyBorder="1" applyAlignment="1">
      <alignment/>
    </xf>
    <xf numFmtId="187" fontId="8" fillId="0" borderId="10" xfId="0" applyNumberFormat="1" applyFont="1" applyBorder="1" applyAlignment="1">
      <alignment/>
    </xf>
    <xf numFmtId="10" fontId="8" fillId="0" borderId="10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4" fillId="0" borderId="11" xfId="0" applyFont="1" applyBorder="1" applyAlignment="1">
      <alignment/>
    </xf>
    <xf numFmtId="187" fontId="4" fillId="0" borderId="11" xfId="0" applyNumberFormat="1" applyFont="1" applyBorder="1" applyAlignment="1">
      <alignment/>
    </xf>
    <xf numFmtId="0" fontId="4" fillId="0" borderId="22" xfId="0" applyFont="1" applyBorder="1" applyAlignment="1">
      <alignment/>
    </xf>
    <xf numFmtId="4" fontId="9" fillId="0" borderId="13" xfId="0" applyNumberFormat="1" applyFont="1" applyBorder="1" applyAlignment="1">
      <alignment/>
    </xf>
    <xf numFmtId="4" fontId="9" fillId="0" borderId="23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10" fillId="0" borderId="24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187" fontId="13" fillId="0" borderId="0" xfId="0" applyNumberFormat="1" applyFont="1" applyAlignment="1">
      <alignment/>
    </xf>
    <xf numFmtId="187" fontId="70" fillId="0" borderId="0" xfId="0" applyNumberFormat="1" applyFont="1" applyAlignment="1">
      <alignment/>
    </xf>
    <xf numFmtId="4" fontId="4" fillId="0" borderId="25" xfId="0" applyNumberFormat="1" applyFont="1" applyBorder="1" applyAlignment="1">
      <alignment/>
    </xf>
    <xf numFmtId="187" fontId="8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4" fontId="4" fillId="0" borderId="23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187" fontId="4" fillId="0" borderId="27" xfId="0" applyNumberFormat="1" applyFont="1" applyBorder="1" applyAlignment="1">
      <alignment/>
    </xf>
    <xf numFmtId="0" fontId="8" fillId="0" borderId="27" xfId="0" applyFont="1" applyBorder="1" applyAlignment="1">
      <alignment/>
    </xf>
    <xf numFmtId="4" fontId="4" fillId="0" borderId="27" xfId="0" applyNumberFormat="1" applyFont="1" applyBorder="1" applyAlignment="1">
      <alignment/>
    </xf>
    <xf numFmtId="10" fontId="4" fillId="0" borderId="27" xfId="0" applyNumberFormat="1" applyFont="1" applyBorder="1" applyAlignment="1">
      <alignment horizontal="center"/>
    </xf>
    <xf numFmtId="4" fontId="9" fillId="0" borderId="2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29" xfId="0" applyFont="1" applyBorder="1" applyAlignment="1">
      <alignment/>
    </xf>
    <xf numFmtId="0" fontId="4" fillId="0" borderId="29" xfId="0" applyFont="1" applyBorder="1" applyAlignment="1">
      <alignment/>
    </xf>
    <xf numFmtId="4" fontId="8" fillId="0" borderId="29" xfId="0" applyNumberFormat="1" applyFont="1" applyBorder="1" applyAlignment="1">
      <alignment/>
    </xf>
    <xf numFmtId="10" fontId="4" fillId="0" borderId="29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13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4" fillId="0" borderId="30" xfId="0" applyFont="1" applyBorder="1" applyAlignment="1">
      <alignment/>
    </xf>
    <xf numFmtId="4" fontId="8" fillId="0" borderId="30" xfId="0" applyNumberFormat="1" applyFont="1" applyBorder="1" applyAlignment="1">
      <alignment/>
    </xf>
    <xf numFmtId="10" fontId="4" fillId="0" borderId="3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24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/>
    </xf>
    <xf numFmtId="4" fontId="4" fillId="0" borderId="31" xfId="0" applyNumberFormat="1" applyFont="1" applyBorder="1" applyAlignment="1">
      <alignment/>
    </xf>
    <xf numFmtId="10" fontId="4" fillId="0" borderId="31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  <xf numFmtId="10" fontId="4" fillId="0" borderId="23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0" fillId="0" borderId="0" xfId="50">
      <alignment/>
      <protection/>
    </xf>
    <xf numFmtId="0" fontId="19" fillId="0" borderId="0" xfId="50" applyFont="1" applyBorder="1">
      <alignment/>
      <protection/>
    </xf>
    <xf numFmtId="0" fontId="0" fillId="0" borderId="0" xfId="50" applyBorder="1">
      <alignment/>
      <protection/>
    </xf>
    <xf numFmtId="0" fontId="41" fillId="0" borderId="0" xfId="50" applyFont="1" applyBorder="1">
      <alignment/>
      <protection/>
    </xf>
    <xf numFmtId="186" fontId="42" fillId="0" borderId="0" xfId="50" applyNumberFormat="1" applyFont="1" applyBorder="1">
      <alignment/>
      <protection/>
    </xf>
    <xf numFmtId="187" fontId="41" fillId="0" borderId="0" xfId="50" applyNumberFormat="1" applyFont="1" applyBorder="1">
      <alignment/>
      <protection/>
    </xf>
    <xf numFmtId="186" fontId="41" fillId="0" borderId="0" xfId="50" applyNumberFormat="1" applyFont="1" applyBorder="1">
      <alignment/>
      <protection/>
    </xf>
    <xf numFmtId="0" fontId="43" fillId="0" borderId="29" xfId="50" applyFont="1" applyFill="1" applyBorder="1" applyAlignment="1">
      <alignment horizontal="center"/>
      <protection/>
    </xf>
    <xf numFmtId="186" fontId="43" fillId="0" borderId="29" xfId="50" applyNumberFormat="1" applyFont="1" applyFill="1" applyBorder="1" applyAlignment="1">
      <alignment horizontal="center"/>
      <protection/>
    </xf>
    <xf numFmtId="187" fontId="43" fillId="0" borderId="13" xfId="50" applyNumberFormat="1" applyFont="1" applyFill="1" applyBorder="1" applyAlignment="1">
      <alignment horizontal="center"/>
      <protection/>
    </xf>
    <xf numFmtId="0" fontId="41" fillId="0" borderId="30" xfId="50" applyFont="1" applyBorder="1" applyAlignment="1">
      <alignment horizontal="center"/>
      <protection/>
    </xf>
    <xf numFmtId="186" fontId="41" fillId="0" borderId="30" xfId="50" applyNumberFormat="1" applyFont="1" applyBorder="1" applyAlignment="1">
      <alignment horizontal="left"/>
      <protection/>
    </xf>
    <xf numFmtId="187" fontId="41" fillId="0" borderId="24" xfId="50" applyNumberFormat="1" applyFont="1" applyBorder="1" applyAlignment="1">
      <alignment horizontal="right"/>
      <protection/>
    </xf>
    <xf numFmtId="187" fontId="0" fillId="0" borderId="0" xfId="50" applyNumberFormat="1" applyBorder="1">
      <alignment/>
      <protection/>
    </xf>
    <xf numFmtId="0" fontId="43" fillId="0" borderId="0" xfId="50" applyFont="1" applyBorder="1">
      <alignment/>
      <protection/>
    </xf>
    <xf numFmtId="186" fontId="44" fillId="0" borderId="0" xfId="50" applyNumberFormat="1" applyFont="1" applyBorder="1">
      <alignment/>
      <protection/>
    </xf>
    <xf numFmtId="187" fontId="44" fillId="0" borderId="0" xfId="50" applyNumberFormat="1" applyFont="1" applyBorder="1">
      <alignment/>
      <protection/>
    </xf>
    <xf numFmtId="0" fontId="44" fillId="0" borderId="0" xfId="50" applyFont="1">
      <alignment/>
      <protection/>
    </xf>
    <xf numFmtId="186" fontId="44" fillId="0" borderId="0" xfId="50" applyNumberFormat="1" applyFont="1">
      <alignment/>
      <protection/>
    </xf>
    <xf numFmtId="187" fontId="44" fillId="0" borderId="0" xfId="50" applyNumberFormat="1" applyFont="1">
      <alignment/>
      <protection/>
    </xf>
    <xf numFmtId="187" fontId="0" fillId="0" borderId="0" xfId="50" applyNumberFormat="1">
      <alignment/>
      <protection/>
    </xf>
    <xf numFmtId="186" fontId="0" fillId="0" borderId="0" xfId="50" applyNumberFormat="1">
      <alignment/>
      <protection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horizontal="center" vertical="center"/>
    </xf>
    <xf numFmtId="187" fontId="4" fillId="0" borderId="0" xfId="0" applyNumberFormat="1" applyFont="1" applyBorder="1" applyAlignment="1">
      <alignment vertical="center"/>
    </xf>
    <xf numFmtId="0" fontId="71" fillId="0" borderId="18" xfId="0" applyFont="1" applyBorder="1" applyAlignment="1">
      <alignment/>
    </xf>
    <xf numFmtId="187" fontId="71" fillId="0" borderId="32" xfId="0" applyNumberFormat="1" applyFont="1" applyBorder="1" applyAlignment="1">
      <alignment/>
    </xf>
    <xf numFmtId="0" fontId="71" fillId="0" borderId="32" xfId="0" applyFont="1" applyFill="1" applyBorder="1" applyAlignment="1">
      <alignment horizontal="left" vertical="center"/>
    </xf>
    <xf numFmtId="187" fontId="71" fillId="0" borderId="32" xfId="0" applyNumberFormat="1" applyFont="1" applyFill="1" applyBorder="1" applyAlignment="1">
      <alignment vertical="center"/>
    </xf>
    <xf numFmtId="0" fontId="8" fillId="0" borderId="3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87" fontId="5" fillId="0" borderId="0" xfId="0" applyNumberFormat="1" applyFont="1" applyFill="1" applyBorder="1" applyAlignment="1">
      <alignment vertical="center"/>
    </xf>
    <xf numFmtId="187" fontId="8" fillId="0" borderId="0" xfId="0" applyNumberFormat="1" applyFont="1" applyAlignment="1">
      <alignment vertical="center"/>
    </xf>
    <xf numFmtId="187" fontId="8" fillId="0" borderId="12" xfId="0" applyNumberFormat="1" applyFont="1" applyFill="1" applyBorder="1" applyAlignment="1">
      <alignment horizontal="center" vertical="center"/>
    </xf>
    <xf numFmtId="187" fontId="8" fillId="0" borderId="34" xfId="0" applyNumberFormat="1" applyFont="1" applyFill="1" applyBorder="1" applyAlignment="1">
      <alignment horizontal="center" vertical="center"/>
    </xf>
    <xf numFmtId="187" fontId="4" fillId="0" borderId="10" xfId="0" applyNumberFormat="1" applyFont="1" applyBorder="1" applyAlignment="1">
      <alignment vertical="center"/>
    </xf>
    <xf numFmtId="187" fontId="4" fillId="0" borderId="11" xfId="0" applyNumberFormat="1" applyFont="1" applyBorder="1" applyAlignment="1">
      <alignment vertical="center"/>
    </xf>
    <xf numFmtId="187" fontId="4" fillId="0" borderId="27" xfId="0" applyNumberFormat="1" applyFont="1" applyBorder="1" applyAlignment="1">
      <alignment vertical="center"/>
    </xf>
    <xf numFmtId="187" fontId="12" fillId="0" borderId="0" xfId="0" applyNumberFormat="1" applyFont="1" applyBorder="1" applyAlignment="1">
      <alignment vertical="center"/>
    </xf>
    <xf numFmtId="187" fontId="10" fillId="0" borderId="0" xfId="0" applyNumberFormat="1" applyFont="1" applyAlignment="1">
      <alignment vertical="center"/>
    </xf>
    <xf numFmtId="187" fontId="4" fillId="0" borderId="0" xfId="0" applyNumberFormat="1" applyFont="1" applyAlignment="1">
      <alignment vertical="center"/>
    </xf>
    <xf numFmtId="187" fontId="8" fillId="0" borderId="0" xfId="0" applyNumberFormat="1" applyFont="1" applyBorder="1" applyAlignment="1">
      <alignment vertical="center"/>
    </xf>
    <xf numFmtId="187" fontId="8" fillId="0" borderId="10" xfId="0" applyNumberFormat="1" applyFont="1" applyBorder="1" applyAlignment="1">
      <alignment vertical="center"/>
    </xf>
    <xf numFmtId="187" fontId="0" fillId="0" borderId="0" xfId="0" applyNumberFormat="1" applyAlignment="1">
      <alignment vertical="center"/>
    </xf>
    <xf numFmtId="0" fontId="43" fillId="4" borderId="29" xfId="50" applyFont="1" applyFill="1" applyBorder="1" applyAlignment="1">
      <alignment horizontal="center"/>
      <protection/>
    </xf>
    <xf numFmtId="186" fontId="43" fillId="4" borderId="29" xfId="50" applyNumberFormat="1" applyFont="1" applyFill="1" applyBorder="1" applyAlignment="1">
      <alignment horizontal="center"/>
      <protection/>
    </xf>
    <xf numFmtId="187" fontId="43" fillId="4" borderId="29" xfId="50" applyNumberFormat="1" applyFont="1" applyFill="1" applyBorder="1" applyAlignment="1">
      <alignment horizontal="center"/>
      <protection/>
    </xf>
    <xf numFmtId="0" fontId="8" fillId="4" borderId="26" xfId="0" applyFont="1" applyFill="1" applyBorder="1" applyAlignment="1">
      <alignment/>
    </xf>
    <xf numFmtId="0" fontId="8" fillId="4" borderId="27" xfId="0" applyFont="1" applyFill="1" applyBorder="1" applyAlignment="1">
      <alignment/>
    </xf>
    <xf numFmtId="187" fontId="8" fillId="4" borderId="27" xfId="0" applyNumberFormat="1" applyFont="1" applyFill="1" applyBorder="1" applyAlignment="1">
      <alignment/>
    </xf>
    <xf numFmtId="0" fontId="8" fillId="4" borderId="28" xfId="0" applyFont="1" applyFill="1" applyBorder="1" applyAlignment="1">
      <alignment/>
    </xf>
    <xf numFmtId="4" fontId="8" fillId="4" borderId="27" xfId="0" applyNumberFormat="1" applyFont="1" applyFill="1" applyBorder="1" applyAlignment="1">
      <alignment/>
    </xf>
    <xf numFmtId="10" fontId="8" fillId="4" borderId="27" xfId="0" applyNumberFormat="1" applyFont="1" applyFill="1" applyBorder="1" applyAlignment="1">
      <alignment horizontal="center"/>
    </xf>
    <xf numFmtId="187" fontId="4" fillId="4" borderId="27" xfId="0" applyNumberFormat="1" applyFont="1" applyFill="1" applyBorder="1" applyAlignment="1">
      <alignment vertical="center"/>
    </xf>
    <xf numFmtId="4" fontId="4" fillId="4" borderId="27" xfId="0" applyNumberFormat="1" applyFont="1" applyFill="1" applyBorder="1" applyAlignment="1">
      <alignment/>
    </xf>
    <xf numFmtId="4" fontId="15" fillId="4" borderId="28" xfId="0" applyNumberFormat="1" applyFont="1" applyFill="1" applyBorder="1" applyAlignment="1">
      <alignment/>
    </xf>
    <xf numFmtId="0" fontId="43" fillId="0" borderId="30" xfId="50" applyFont="1" applyFill="1" applyBorder="1" applyAlignment="1">
      <alignment horizontal="center"/>
      <protection/>
    </xf>
    <xf numFmtId="187" fontId="43" fillId="0" borderId="24" xfId="50" applyNumberFormat="1" applyFont="1" applyFill="1" applyBorder="1" applyAlignment="1">
      <alignment horizontal="center"/>
      <protection/>
    </xf>
    <xf numFmtId="0" fontId="41" fillId="0" borderId="30" xfId="50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4" fontId="0" fillId="0" borderId="0" xfId="0" applyNumberFormat="1" applyFont="1" applyAlignment="1">
      <alignment vertical="center"/>
    </xf>
    <xf numFmtId="10" fontId="0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vertical="center"/>
    </xf>
    <xf numFmtId="10" fontId="8" fillId="0" borderId="0" xfId="0" applyNumberFormat="1" applyFont="1" applyAlignment="1">
      <alignment horizontal="center" vertical="center"/>
    </xf>
    <xf numFmtId="0" fontId="51" fillId="0" borderId="0" xfId="52">
      <alignment/>
      <protection/>
    </xf>
    <xf numFmtId="0" fontId="51" fillId="0" borderId="0" xfId="52" applyAlignment="1">
      <alignment horizontal="left" vertical="center" wrapText="1"/>
      <protection/>
    </xf>
    <xf numFmtId="0" fontId="72" fillId="0" borderId="0" xfId="52" applyFont="1" applyAlignment="1">
      <alignment horizontal="left" vertical="center"/>
      <protection/>
    </xf>
    <xf numFmtId="0" fontId="51" fillId="0" borderId="0" xfId="52" applyBorder="1" applyAlignment="1">
      <alignment horizontal="left" vertical="center" wrapText="1"/>
      <protection/>
    </xf>
    <xf numFmtId="0" fontId="21" fillId="0" borderId="35" xfId="53" applyFont="1" applyFill="1" applyBorder="1" applyAlignment="1">
      <alignment horizontal="left" vertical="center" wrapText="1"/>
      <protection/>
    </xf>
    <xf numFmtId="0" fontId="21" fillId="0" borderId="35" xfId="53" applyFont="1" applyFill="1" applyBorder="1" applyAlignment="1">
      <alignment horizontal="center" vertical="center" wrapText="1"/>
      <protection/>
    </xf>
    <xf numFmtId="192" fontId="21" fillId="0" borderId="35" xfId="53" applyNumberFormat="1" applyFont="1" applyFill="1" applyBorder="1" applyAlignment="1">
      <alignment horizontal="center" vertical="center" wrapText="1"/>
      <protection/>
    </xf>
    <xf numFmtId="44" fontId="51" fillId="0" borderId="35" xfId="52" applyNumberFormat="1" applyBorder="1" applyAlignment="1">
      <alignment vertical="center"/>
      <protection/>
    </xf>
    <xf numFmtId="0" fontId="51" fillId="0" borderId="0" xfId="52" applyBorder="1" applyAlignment="1">
      <alignment horizontal="center"/>
      <protection/>
    </xf>
    <xf numFmtId="0" fontId="51" fillId="0" borderId="0" xfId="52" applyAlignment="1">
      <alignment horizontal="left"/>
      <protection/>
    </xf>
    <xf numFmtId="0" fontId="51" fillId="0" borderId="0" xfId="52" applyAlignment="1">
      <alignment horizontal="center"/>
      <protection/>
    </xf>
    <xf numFmtId="0" fontId="73" fillId="0" borderId="0" xfId="51" applyFont="1" applyBorder="1" applyAlignment="1">
      <alignment/>
      <protection/>
    </xf>
    <xf numFmtId="0" fontId="22" fillId="0" borderId="0" xfId="50" applyFont="1" applyBorder="1" applyAlignment="1">
      <alignment/>
      <protection/>
    </xf>
    <xf numFmtId="0" fontId="23" fillId="0" borderId="0" xfId="50" applyFont="1" applyAlignment="1">
      <alignment/>
      <protection/>
    </xf>
    <xf numFmtId="44" fontId="74" fillId="4" borderId="35" xfId="52" applyNumberFormat="1" applyFont="1" applyFill="1" applyBorder="1" applyAlignment="1">
      <alignment vertical="center"/>
      <protection/>
    </xf>
    <xf numFmtId="0" fontId="69" fillId="4" borderId="36" xfId="52" applyFont="1" applyFill="1" applyBorder="1" applyAlignment="1">
      <alignment vertical="center" wrapText="1"/>
      <protection/>
    </xf>
    <xf numFmtId="0" fontId="69" fillId="4" borderId="37" xfId="52" applyFont="1" applyFill="1" applyBorder="1" applyAlignment="1">
      <alignment vertical="center" wrapText="1"/>
      <protection/>
    </xf>
    <xf numFmtId="0" fontId="69" fillId="4" borderId="37" xfId="52" applyFont="1" applyFill="1" applyBorder="1" applyAlignment="1">
      <alignment horizontal="center" vertical="center" wrapText="1"/>
      <protection/>
    </xf>
    <xf numFmtId="44" fontId="69" fillId="4" borderId="38" xfId="52" applyNumberFormat="1" applyFont="1" applyFill="1" applyBorder="1" applyAlignment="1">
      <alignment vertical="center" wrapText="1"/>
      <protection/>
    </xf>
    <xf numFmtId="186" fontId="43" fillId="0" borderId="13" xfId="50" applyNumberFormat="1" applyFont="1" applyFill="1" applyBorder="1" applyAlignment="1">
      <alignment horizontal="center"/>
      <protection/>
    </xf>
    <xf numFmtId="186" fontId="41" fillId="0" borderId="24" xfId="50" applyNumberFormat="1" applyFont="1" applyBorder="1" applyAlignment="1">
      <alignment horizontal="left"/>
      <protection/>
    </xf>
    <xf numFmtId="186" fontId="41" fillId="0" borderId="24" xfId="50" applyNumberFormat="1" applyFont="1" applyBorder="1" applyAlignment="1">
      <alignment horizontal="center"/>
      <protection/>
    </xf>
    <xf numFmtId="187" fontId="41" fillId="4" borderId="28" xfId="50" applyNumberFormat="1" applyFont="1" applyFill="1" applyBorder="1" applyAlignment="1">
      <alignment horizontal="right"/>
      <protection/>
    </xf>
    <xf numFmtId="187" fontId="8" fillId="4" borderId="12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4" fontId="8" fillId="4" borderId="39" xfId="0" applyNumberFormat="1" applyFont="1" applyFill="1" applyBorder="1" applyAlignment="1">
      <alignment horizontal="center"/>
    </xf>
    <xf numFmtId="10" fontId="8" fillId="4" borderId="39" xfId="0" applyNumberFormat="1" applyFont="1" applyFill="1" applyBorder="1" applyAlignment="1">
      <alignment horizontal="center"/>
    </xf>
    <xf numFmtId="4" fontId="8" fillId="4" borderId="40" xfId="0" applyNumberFormat="1" applyFont="1" applyFill="1" applyBorder="1" applyAlignment="1">
      <alignment horizontal="center"/>
    </xf>
    <xf numFmtId="10" fontId="8" fillId="4" borderId="41" xfId="0" applyNumberFormat="1" applyFont="1" applyFill="1" applyBorder="1" applyAlignment="1">
      <alignment horizontal="center"/>
    </xf>
    <xf numFmtId="4" fontId="4" fillId="4" borderId="0" xfId="0" applyNumberFormat="1" applyFont="1" applyFill="1" applyBorder="1" applyAlignment="1">
      <alignment/>
    </xf>
    <xf numFmtId="10" fontId="4" fillId="4" borderId="24" xfId="0" applyNumberFormat="1" applyFont="1" applyFill="1" applyBorder="1" applyAlignment="1">
      <alignment/>
    </xf>
    <xf numFmtId="4" fontId="8" fillId="4" borderId="26" xfId="0" applyNumberFormat="1" applyFont="1" applyFill="1" applyBorder="1" applyAlignment="1">
      <alignment/>
    </xf>
    <xf numFmtId="10" fontId="8" fillId="4" borderId="28" xfId="0" applyNumberFormat="1" applyFont="1" applyFill="1" applyBorder="1" applyAlignment="1">
      <alignment/>
    </xf>
    <xf numFmtId="4" fontId="8" fillId="4" borderId="25" xfId="0" applyNumberFormat="1" applyFont="1" applyFill="1" applyBorder="1" applyAlignment="1">
      <alignment/>
    </xf>
    <xf numFmtId="10" fontId="8" fillId="4" borderId="25" xfId="0" applyNumberFormat="1" applyFont="1" applyFill="1" applyBorder="1" applyAlignment="1">
      <alignment/>
    </xf>
    <xf numFmtId="0" fontId="8" fillId="0" borderId="0" xfId="0" applyFont="1" applyBorder="1" applyAlignment="1">
      <alignment vertical="center" wrapText="1"/>
    </xf>
    <xf numFmtId="186" fontId="48" fillId="4" borderId="26" xfId="50" applyNumberFormat="1" applyFont="1" applyFill="1" applyBorder="1" applyAlignment="1">
      <alignment horizontal="center"/>
      <protection/>
    </xf>
    <xf numFmtId="186" fontId="48" fillId="4" borderId="27" xfId="50" applyNumberFormat="1" applyFont="1" applyFill="1" applyBorder="1" applyAlignment="1">
      <alignment horizontal="center"/>
      <protection/>
    </xf>
    <xf numFmtId="186" fontId="48" fillId="4" borderId="28" xfId="50" applyNumberFormat="1" applyFont="1" applyFill="1" applyBorder="1" applyAlignment="1">
      <alignment horizontal="center"/>
      <protection/>
    </xf>
    <xf numFmtId="0" fontId="49" fillId="4" borderId="26" xfId="50" applyFont="1" applyFill="1" applyBorder="1" applyAlignment="1">
      <alignment horizontal="center"/>
      <protection/>
    </xf>
    <xf numFmtId="0" fontId="49" fillId="4" borderId="27" xfId="50" applyFont="1" applyFill="1" applyBorder="1" applyAlignment="1">
      <alignment horizontal="center"/>
      <protection/>
    </xf>
    <xf numFmtId="0" fontId="49" fillId="4" borderId="28" xfId="50" applyFont="1" applyFill="1" applyBorder="1" applyAlignment="1">
      <alignment horizontal="center"/>
      <protection/>
    </xf>
    <xf numFmtId="0" fontId="16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8" fillId="0" borderId="4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4" fontId="8" fillId="0" borderId="33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10" fontId="8" fillId="0" borderId="33" xfId="0" applyNumberFormat="1" applyFont="1" applyFill="1" applyBorder="1" applyAlignment="1">
      <alignment horizontal="center" vertical="center"/>
    </xf>
    <xf numFmtId="10" fontId="8" fillId="0" borderId="19" xfId="0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4" fontId="8" fillId="4" borderId="44" xfId="0" applyNumberFormat="1" applyFont="1" applyFill="1" applyBorder="1" applyAlignment="1">
      <alignment horizontal="center"/>
    </xf>
    <xf numFmtId="4" fontId="8" fillId="4" borderId="45" xfId="0" applyNumberFormat="1" applyFont="1" applyFill="1" applyBorder="1" applyAlignment="1">
      <alignment horizontal="center"/>
    </xf>
    <xf numFmtId="4" fontId="8" fillId="4" borderId="46" xfId="0" applyNumberFormat="1" applyFont="1" applyFill="1" applyBorder="1" applyAlignment="1">
      <alignment horizontal="center"/>
    </xf>
    <xf numFmtId="0" fontId="73" fillId="0" borderId="47" xfId="51" applyFont="1" applyBorder="1" applyAlignment="1">
      <alignment horizontal="center"/>
      <protection/>
    </xf>
    <xf numFmtId="0" fontId="22" fillId="0" borderId="48" xfId="50" applyFont="1" applyBorder="1" applyAlignment="1">
      <alignment horizontal="center"/>
      <protection/>
    </xf>
    <xf numFmtId="0" fontId="23" fillId="0" borderId="0" xfId="50" applyFont="1" applyAlignment="1">
      <alignment horizontal="center"/>
      <protection/>
    </xf>
    <xf numFmtId="0" fontId="69" fillId="4" borderId="36" xfId="52" applyFont="1" applyFill="1" applyBorder="1" applyAlignment="1">
      <alignment horizontal="center" vertical="center" wrapText="1"/>
      <protection/>
    </xf>
    <xf numFmtId="0" fontId="69" fillId="4" borderId="38" xfId="52" applyFont="1" applyFill="1" applyBorder="1" applyAlignment="1">
      <alignment horizontal="center" vertical="center" wrapText="1"/>
      <protection/>
    </xf>
    <xf numFmtId="0" fontId="69" fillId="0" borderId="35" xfId="52" applyFont="1" applyBorder="1" applyAlignment="1">
      <alignment horizontal="center" vertical="center" wrapText="1"/>
      <protection/>
    </xf>
    <xf numFmtId="0" fontId="69" fillId="0" borderId="34" xfId="52" applyFont="1" applyBorder="1" applyAlignment="1">
      <alignment horizontal="center" vertical="center" wrapText="1"/>
      <protection/>
    </xf>
    <xf numFmtId="0" fontId="75" fillId="4" borderId="35" xfId="52" applyFont="1" applyFill="1" applyBorder="1" applyAlignment="1">
      <alignment horizontal="center" vertical="center" wrapText="1"/>
      <protection/>
    </xf>
    <xf numFmtId="0" fontId="75" fillId="4" borderId="34" xfId="52" applyFont="1" applyFill="1" applyBorder="1" applyAlignment="1">
      <alignment horizontal="center" vertical="center"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 2" xfId="51"/>
    <cellStyle name="Normal 7" xfId="52"/>
    <cellStyle name="Normal_Pesquisa no referencial 10 de maio de 2013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4</xdr:col>
      <xdr:colOff>3800475</xdr:colOff>
      <xdr:row>0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3228975" y="0"/>
          <a:ext cx="3457575" cy="1047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1800" b="1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solidFill>
                <a:srgbClr val="17375E"/>
              </a:soli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D34" sqref="D34:D35"/>
    </sheetView>
  </sheetViews>
  <sheetFormatPr defaultColWidth="9.140625" defaultRowHeight="12.75"/>
  <cols>
    <col min="1" max="1" width="9.140625" style="101" customWidth="1"/>
    <col min="2" max="2" width="7.28125" style="101" customWidth="1"/>
    <col min="3" max="3" width="38.00390625" style="122" customWidth="1"/>
    <col min="4" max="4" width="15.140625" style="122" customWidth="1"/>
    <col min="5" max="5" width="15.140625" style="121" customWidth="1"/>
    <col min="6" max="16384" width="9.140625" style="101" customWidth="1"/>
  </cols>
  <sheetData>
    <row r="1" spans="1:6" ht="18" customHeight="1" thickBot="1">
      <c r="A1" s="102"/>
      <c r="B1" s="204" t="s">
        <v>48</v>
      </c>
      <c r="C1" s="205"/>
      <c r="D1" s="205"/>
      <c r="E1" s="206"/>
      <c r="F1" s="103"/>
    </row>
    <row r="2" spans="1:6" ht="18.75">
      <c r="A2" s="102"/>
      <c r="B2" s="104"/>
      <c r="C2" s="105"/>
      <c r="D2" s="105"/>
      <c r="E2" s="106"/>
      <c r="F2" s="103"/>
    </row>
    <row r="3" spans="2:13" ht="16.5">
      <c r="B3" s="3" t="s">
        <v>83</v>
      </c>
      <c r="C3" s="3"/>
      <c r="D3" s="3"/>
      <c r="E3" s="6"/>
      <c r="F3" s="7"/>
      <c r="G3" s="24"/>
      <c r="H3" s="39"/>
      <c r="I3" s="5"/>
      <c r="J3" s="4"/>
      <c r="K3" s="30"/>
      <c r="L3" s="30"/>
      <c r="M3" s="30"/>
    </row>
    <row r="4" spans="2:13" ht="16.5">
      <c r="B4" s="3" t="s">
        <v>101</v>
      </c>
      <c r="C4" s="3"/>
      <c r="D4" s="3"/>
      <c r="E4" s="6"/>
      <c r="F4" s="7"/>
      <c r="G4" s="24"/>
      <c r="H4" s="39"/>
      <c r="I4" s="28"/>
      <c r="J4" s="10"/>
      <c r="K4" s="30"/>
      <c r="L4" s="30"/>
      <c r="M4" s="30"/>
    </row>
    <row r="5" spans="2:13" ht="16.5">
      <c r="B5" s="3" t="s">
        <v>102</v>
      </c>
      <c r="C5" s="3"/>
      <c r="D5" s="3"/>
      <c r="E5" s="6"/>
      <c r="F5" s="7"/>
      <c r="G5" s="24"/>
      <c r="H5" s="39"/>
      <c r="I5" s="28"/>
      <c r="J5" s="10"/>
      <c r="K5" s="30"/>
      <c r="L5" s="30"/>
      <c r="M5" s="30"/>
    </row>
    <row r="6" spans="2:13" ht="16.5">
      <c r="B6" s="3" t="s">
        <v>103</v>
      </c>
      <c r="C6" s="3"/>
      <c r="D6" s="3"/>
      <c r="E6" s="6"/>
      <c r="F6" s="7"/>
      <c r="G6" s="24"/>
      <c r="H6" s="39"/>
      <c r="I6" s="5"/>
      <c r="J6" s="10"/>
      <c r="K6" s="30"/>
      <c r="L6" s="30"/>
      <c r="M6" s="30"/>
    </row>
    <row r="7" spans="1:6" ht="17.25" thickBot="1">
      <c r="A7" s="102"/>
      <c r="B7" s="104"/>
      <c r="C7" s="107"/>
      <c r="D7" s="107"/>
      <c r="E7" s="106"/>
      <c r="F7" s="103"/>
    </row>
    <row r="8" spans="1:6" ht="17.25" thickBot="1">
      <c r="A8" s="102"/>
      <c r="B8" s="147" t="s">
        <v>49</v>
      </c>
      <c r="C8" s="148" t="s">
        <v>50</v>
      </c>
      <c r="D8" s="148" t="s">
        <v>84</v>
      </c>
      <c r="E8" s="149" t="s">
        <v>51</v>
      </c>
      <c r="F8" s="103"/>
    </row>
    <row r="9" spans="1:6" ht="16.5">
      <c r="A9" s="102"/>
      <c r="B9" s="108"/>
      <c r="C9" s="109"/>
      <c r="D9" s="187"/>
      <c r="E9" s="110"/>
      <c r="F9" s="103"/>
    </row>
    <row r="10" spans="1:6" ht="16.5">
      <c r="A10" s="102"/>
      <c r="B10" s="161">
        <v>1</v>
      </c>
      <c r="C10" s="112" t="s">
        <v>104</v>
      </c>
      <c r="D10" s="189">
        <v>145.55</v>
      </c>
      <c r="E10" s="113">
        <f>GLOBAL!J29</f>
        <v>13028.62</v>
      </c>
      <c r="F10" s="103"/>
    </row>
    <row r="11" spans="1:6" ht="16.5">
      <c r="A11" s="102"/>
      <c r="B11" s="159"/>
      <c r="C11" s="112"/>
      <c r="D11" s="188"/>
      <c r="E11" s="160"/>
      <c r="F11" s="103"/>
    </row>
    <row r="12" spans="1:6" ht="16.5">
      <c r="A12" s="102"/>
      <c r="B12" s="111"/>
      <c r="C12" s="112"/>
      <c r="D12" s="188"/>
      <c r="E12" s="113"/>
      <c r="F12" s="103"/>
    </row>
    <row r="13" spans="1:6" ht="16.5">
      <c r="A13" s="102"/>
      <c r="B13" s="111"/>
      <c r="C13" s="112"/>
      <c r="D13" s="188"/>
      <c r="E13" s="113"/>
      <c r="F13" s="103"/>
    </row>
    <row r="14" spans="1:6" ht="16.5">
      <c r="A14" s="102"/>
      <c r="B14" s="111"/>
      <c r="C14" s="112"/>
      <c r="D14" s="188"/>
      <c r="E14" s="113"/>
      <c r="F14" s="103"/>
    </row>
    <row r="15" spans="1:6" ht="16.5">
      <c r="A15" s="102"/>
      <c r="B15" s="111"/>
      <c r="C15" s="112"/>
      <c r="D15" s="188"/>
      <c r="E15" s="113"/>
      <c r="F15" s="103"/>
    </row>
    <row r="16" spans="1:6" ht="16.5">
      <c r="A16" s="102"/>
      <c r="B16" s="111"/>
      <c r="C16" s="112"/>
      <c r="D16" s="188"/>
      <c r="E16" s="113"/>
      <c r="F16" s="103"/>
    </row>
    <row r="17" spans="1:6" ht="16.5">
      <c r="A17" s="102"/>
      <c r="B17" s="111"/>
      <c r="C17" s="112"/>
      <c r="D17" s="188"/>
      <c r="E17" s="113"/>
      <c r="F17" s="103"/>
    </row>
    <row r="18" spans="1:6" ht="16.5">
      <c r="A18" s="102"/>
      <c r="B18" s="111"/>
      <c r="C18" s="112"/>
      <c r="D18" s="188"/>
      <c r="E18" s="113"/>
      <c r="F18" s="103"/>
    </row>
    <row r="19" spans="1:6" ht="16.5">
      <c r="A19" s="102"/>
      <c r="B19" s="111"/>
      <c r="C19" s="112"/>
      <c r="D19" s="188"/>
      <c r="E19" s="113"/>
      <c r="F19" s="103"/>
    </row>
    <row r="20" spans="1:6" ht="17.25" thickBot="1">
      <c r="A20" s="102"/>
      <c r="B20" s="111"/>
      <c r="C20" s="112"/>
      <c r="D20" s="188"/>
      <c r="E20" s="113"/>
      <c r="F20" s="103"/>
    </row>
    <row r="21" spans="1:6" ht="17.25" thickBot="1">
      <c r="A21" s="102"/>
      <c r="B21" s="207" t="s">
        <v>85</v>
      </c>
      <c r="C21" s="208"/>
      <c r="D21" s="209"/>
      <c r="E21" s="190">
        <f>SUM(E9:E18)</f>
        <v>13028.62</v>
      </c>
      <c r="F21" s="103"/>
    </row>
    <row r="22" spans="1:6" ht="16.5">
      <c r="A22" s="102"/>
      <c r="B22" s="104"/>
      <c r="C22" s="107"/>
      <c r="D22" s="107"/>
      <c r="E22" s="106"/>
      <c r="F22" s="103"/>
    </row>
    <row r="23" spans="1:6" ht="16.5">
      <c r="A23" s="102"/>
      <c r="B23" s="104"/>
      <c r="C23" s="107"/>
      <c r="D23" s="107"/>
      <c r="E23" s="106"/>
      <c r="F23" s="103"/>
    </row>
    <row r="24" spans="1:6" ht="16.5">
      <c r="A24" s="102"/>
      <c r="B24" s="104" t="s">
        <v>111</v>
      </c>
      <c r="C24" s="107"/>
      <c r="D24" s="107"/>
      <c r="E24" s="106"/>
      <c r="F24" s="103"/>
    </row>
    <row r="25" spans="1:6" ht="16.5">
      <c r="A25" s="102"/>
      <c r="B25" s="104"/>
      <c r="C25" s="107"/>
      <c r="D25" s="107"/>
      <c r="E25" s="114"/>
      <c r="F25" s="103"/>
    </row>
    <row r="26" spans="1:6" ht="16.5">
      <c r="A26" s="102"/>
      <c r="B26" s="104"/>
      <c r="C26" s="107"/>
      <c r="D26" s="107"/>
      <c r="E26" s="106"/>
      <c r="F26" s="103"/>
    </row>
    <row r="27" spans="1:6" ht="16.5">
      <c r="A27" s="102"/>
      <c r="B27" s="104"/>
      <c r="C27" s="106" t="s">
        <v>28</v>
      </c>
      <c r="D27" s="106"/>
      <c r="E27" s="106"/>
      <c r="F27" s="103"/>
    </row>
    <row r="28" spans="1:6" ht="16.5">
      <c r="A28" s="102"/>
      <c r="B28" s="104"/>
      <c r="C28" s="115" t="s">
        <v>29</v>
      </c>
      <c r="D28" s="115"/>
      <c r="E28" s="107"/>
      <c r="F28" s="103"/>
    </row>
    <row r="29" spans="1:6" ht="16.5">
      <c r="A29" s="102"/>
      <c r="B29" s="115" t="s">
        <v>0</v>
      </c>
      <c r="C29" s="104" t="s">
        <v>52</v>
      </c>
      <c r="D29" s="104"/>
      <c r="E29" s="107"/>
      <c r="F29" s="103"/>
    </row>
    <row r="30" spans="1:6" ht="16.5">
      <c r="A30" s="102"/>
      <c r="B30" s="104" t="s">
        <v>0</v>
      </c>
      <c r="C30" s="104" t="s">
        <v>31</v>
      </c>
      <c r="D30" s="104"/>
      <c r="E30" s="116"/>
      <c r="F30" s="103"/>
    </row>
    <row r="31" spans="1:6" ht="15">
      <c r="A31" s="103"/>
      <c r="B31" s="104" t="s">
        <v>0</v>
      </c>
      <c r="C31" s="116"/>
      <c r="D31" s="116"/>
      <c r="E31" s="117"/>
      <c r="F31" s="103"/>
    </row>
    <row r="32" spans="2:4" ht="12.75">
      <c r="B32" s="118"/>
      <c r="C32" s="119"/>
      <c r="D32" s="119"/>
    </row>
    <row r="33" spans="2:5" ht="12.75">
      <c r="B33" s="118"/>
      <c r="C33" s="119"/>
      <c r="D33" s="119"/>
      <c r="E33" s="120"/>
    </row>
  </sheetData>
  <sheetProtection/>
  <mergeCells count="2">
    <mergeCell ref="B1:E1"/>
    <mergeCell ref="B21:D21"/>
  </mergeCells>
  <printOptions/>
  <pageMargins left="0.7874015748031497" right="0.7874015748031497" top="2.6903543307086615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="80" zoomScaleNormal="80" zoomScalePageLayoutView="0" workbookViewId="0" topLeftCell="B10">
      <selection activeCell="D34" sqref="D34:D35"/>
    </sheetView>
  </sheetViews>
  <sheetFormatPr defaultColWidth="9.140625" defaultRowHeight="12.75"/>
  <cols>
    <col min="2" max="2" width="7.00390625" style="0" customWidth="1"/>
    <col min="3" max="3" width="16.421875" style="0" customWidth="1"/>
    <col min="4" max="4" width="10.7109375" style="30" customWidth="1"/>
    <col min="5" max="5" width="70.7109375" style="0" customWidth="1"/>
    <col min="6" max="6" width="10.7109375" style="1" customWidth="1"/>
    <col min="7" max="7" width="6.7109375" style="25" customWidth="1"/>
    <col min="8" max="8" width="10.7109375" style="146" customWidth="1"/>
    <col min="9" max="9" width="12.7109375" style="2" customWidth="1"/>
    <col min="10" max="10" width="13.7109375" style="1" customWidth="1"/>
    <col min="11" max="11" width="12.7109375" style="30" customWidth="1"/>
    <col min="12" max="12" width="10.7109375" style="30" customWidth="1"/>
    <col min="13" max="13" width="12.7109375" style="30" customWidth="1"/>
  </cols>
  <sheetData>
    <row r="1" spans="1:10" ht="22.5">
      <c r="A1" t="s">
        <v>0</v>
      </c>
      <c r="B1" s="12"/>
      <c r="C1" s="12"/>
      <c r="D1" s="38"/>
      <c r="E1" s="18"/>
      <c r="F1" s="19"/>
      <c r="G1" s="23"/>
      <c r="H1" s="134"/>
      <c r="I1" s="20"/>
      <c r="J1" s="21"/>
    </row>
    <row r="2" spans="2:10" ht="30.75" customHeight="1">
      <c r="B2" s="210" t="s">
        <v>86</v>
      </c>
      <c r="C2" s="210"/>
      <c r="D2" s="210"/>
      <c r="E2" s="210"/>
      <c r="F2" s="210"/>
      <c r="G2" s="210"/>
      <c r="H2" s="210"/>
      <c r="I2" s="210"/>
      <c r="J2" s="210"/>
    </row>
    <row r="3" spans="2:10" ht="16.5">
      <c r="B3" s="3" t="s">
        <v>83</v>
      </c>
      <c r="C3" s="3"/>
      <c r="D3" s="37"/>
      <c r="E3" s="6"/>
      <c r="F3" s="7"/>
      <c r="G3" s="24"/>
      <c r="H3" s="135"/>
      <c r="I3" s="5"/>
      <c r="J3" s="4"/>
    </row>
    <row r="4" spans="2:10" ht="16.5">
      <c r="B4" s="3" t="s">
        <v>101</v>
      </c>
      <c r="C4" s="3"/>
      <c r="D4" s="37"/>
      <c r="E4" s="6"/>
      <c r="F4" s="7"/>
      <c r="G4" s="24"/>
      <c r="H4" s="135"/>
      <c r="I4" s="28"/>
      <c r="J4" s="10"/>
    </row>
    <row r="5" spans="2:10" ht="17.25" thickBot="1">
      <c r="B5" s="3" t="s">
        <v>102</v>
      </c>
      <c r="C5" s="3"/>
      <c r="D5" s="37"/>
      <c r="E5" s="6"/>
      <c r="F5" s="7"/>
      <c r="G5" s="24"/>
      <c r="H5" s="135"/>
      <c r="I5" s="28"/>
      <c r="J5" s="10"/>
    </row>
    <row r="6" spans="2:10" ht="17.25" thickBot="1">
      <c r="B6" s="3" t="s">
        <v>103</v>
      </c>
      <c r="C6" s="3"/>
      <c r="D6" s="37"/>
      <c r="E6" s="6"/>
      <c r="F6" s="7"/>
      <c r="G6" s="24"/>
      <c r="H6" s="135"/>
      <c r="I6" s="63" t="s">
        <v>87</v>
      </c>
      <c r="J6" s="10"/>
    </row>
    <row r="7" spans="2:10" ht="17.25" thickBot="1">
      <c r="B7" s="3"/>
      <c r="C7" s="3"/>
      <c r="D7" s="37"/>
      <c r="E7" s="6"/>
      <c r="F7" s="7"/>
      <c r="G7" s="24"/>
      <c r="H7" s="135"/>
      <c r="I7" s="8"/>
      <c r="J7" s="10"/>
    </row>
    <row r="8" spans="2:13" ht="16.5">
      <c r="B8" s="214" t="s">
        <v>1</v>
      </c>
      <c r="C8" s="132" t="s">
        <v>20</v>
      </c>
      <c r="D8" s="40" t="s">
        <v>22</v>
      </c>
      <c r="E8" s="216" t="s">
        <v>2</v>
      </c>
      <c r="F8" s="218" t="s">
        <v>11</v>
      </c>
      <c r="G8" s="220" t="s">
        <v>61</v>
      </c>
      <c r="H8" s="136" t="s">
        <v>24</v>
      </c>
      <c r="I8" s="26" t="s">
        <v>12</v>
      </c>
      <c r="J8" s="27" t="s">
        <v>3</v>
      </c>
      <c r="L8" s="32"/>
      <c r="M8" s="32"/>
    </row>
    <row r="9" spans="2:10" ht="17.25" thickBot="1">
      <c r="B9" s="215"/>
      <c r="C9" s="133" t="s">
        <v>21</v>
      </c>
      <c r="D9" s="41" t="s">
        <v>21</v>
      </c>
      <c r="E9" s="217"/>
      <c r="F9" s="219"/>
      <c r="G9" s="221"/>
      <c r="H9" s="137" t="s">
        <v>4</v>
      </c>
      <c r="I9" s="33" t="s">
        <v>4</v>
      </c>
      <c r="J9" s="34" t="s">
        <v>5</v>
      </c>
    </row>
    <row r="10" spans="2:10" ht="17.25" thickBot="1">
      <c r="B10" s="150">
        <v>1</v>
      </c>
      <c r="C10" s="151"/>
      <c r="D10" s="152"/>
      <c r="E10" s="153" t="s">
        <v>33</v>
      </c>
      <c r="F10" s="8" t="s">
        <v>0</v>
      </c>
      <c r="G10" s="9" t="s">
        <v>0</v>
      </c>
      <c r="H10" s="138" t="s">
        <v>0</v>
      </c>
      <c r="I10" s="8" t="s">
        <v>0</v>
      </c>
      <c r="J10" s="56"/>
    </row>
    <row r="11" spans="2:10" ht="15">
      <c r="B11" s="55" t="s">
        <v>10</v>
      </c>
      <c r="C11" s="128" t="s">
        <v>32</v>
      </c>
      <c r="D11" s="129">
        <v>303.01</v>
      </c>
      <c r="E11" s="58" t="s">
        <v>54</v>
      </c>
      <c r="F11" s="5">
        <v>2.5</v>
      </c>
      <c r="G11" s="11" t="s">
        <v>13</v>
      </c>
      <c r="H11" s="127">
        <f>D11*1.24</f>
        <v>375.73</v>
      </c>
      <c r="I11" s="5">
        <f>SUM(F11*H11)</f>
        <v>939.33</v>
      </c>
      <c r="J11" s="59" t="s">
        <v>0</v>
      </c>
    </row>
    <row r="12" spans="2:12" ht="17.25" thickBot="1">
      <c r="B12" s="36"/>
      <c r="C12" s="35"/>
      <c r="D12" s="42"/>
      <c r="E12" s="14" t="s">
        <v>7</v>
      </c>
      <c r="F12" s="15"/>
      <c r="G12" s="16"/>
      <c r="H12" s="139"/>
      <c r="I12" s="15"/>
      <c r="J12" s="57">
        <f>SUM(I10:I11)</f>
        <v>939.33</v>
      </c>
      <c r="L12" s="32"/>
    </row>
    <row r="13" spans="1:12" ht="17.25" thickBot="1">
      <c r="A13" s="45"/>
      <c r="B13" s="150">
        <v>2</v>
      </c>
      <c r="C13" s="151"/>
      <c r="D13" s="152"/>
      <c r="E13" s="153" t="s">
        <v>88</v>
      </c>
      <c r="F13" s="8"/>
      <c r="G13" s="9" t="s">
        <v>0</v>
      </c>
      <c r="H13" s="138" t="s">
        <v>0</v>
      </c>
      <c r="I13" s="8" t="s">
        <v>0</v>
      </c>
      <c r="J13" s="56"/>
      <c r="L13" s="62"/>
    </row>
    <row r="14" spans="2:12" ht="15">
      <c r="B14" s="123" t="s">
        <v>9</v>
      </c>
      <c r="C14" s="130" t="s">
        <v>91</v>
      </c>
      <c r="D14" s="131">
        <v>1.07</v>
      </c>
      <c r="E14" s="124" t="s">
        <v>89</v>
      </c>
      <c r="F14" s="125">
        <v>145.55</v>
      </c>
      <c r="G14" s="126" t="s">
        <v>13</v>
      </c>
      <c r="H14" s="127">
        <f aca="true" t="shared" si="0" ref="H14:H20">D14*1.24</f>
        <v>1.33</v>
      </c>
      <c r="I14" s="125">
        <f aca="true" t="shared" si="1" ref="I14:I20">SUM(F14*H14)</f>
        <v>193.58</v>
      </c>
      <c r="J14" s="59"/>
      <c r="L14" s="62"/>
    </row>
    <row r="15" spans="2:12" ht="16.5">
      <c r="B15" s="123"/>
      <c r="C15" s="130"/>
      <c r="D15" s="131"/>
      <c r="E15" s="203" t="s">
        <v>109</v>
      </c>
      <c r="F15" s="125"/>
      <c r="G15" s="126"/>
      <c r="H15" s="127"/>
      <c r="I15" s="125"/>
      <c r="J15" s="59"/>
      <c r="L15" s="62"/>
    </row>
    <row r="16" spans="2:12" ht="45">
      <c r="B16" s="123" t="s">
        <v>23</v>
      </c>
      <c r="C16" s="130" t="s">
        <v>90</v>
      </c>
      <c r="D16" s="131">
        <v>48.36</v>
      </c>
      <c r="E16" s="124" t="s">
        <v>93</v>
      </c>
      <c r="F16" s="125">
        <v>107.1</v>
      </c>
      <c r="G16" s="126" t="s">
        <v>13</v>
      </c>
      <c r="H16" s="127">
        <f t="shared" si="0"/>
        <v>59.97</v>
      </c>
      <c r="I16" s="125">
        <f t="shared" si="1"/>
        <v>6422.79</v>
      </c>
      <c r="J16" s="59"/>
      <c r="L16" s="62"/>
    </row>
    <row r="17" spans="2:12" ht="45">
      <c r="B17" s="123" t="s">
        <v>27</v>
      </c>
      <c r="C17" s="130" t="s">
        <v>92</v>
      </c>
      <c r="D17" s="131">
        <v>57.76</v>
      </c>
      <c r="E17" s="124" t="s">
        <v>94</v>
      </c>
      <c r="F17" s="125">
        <v>12.2</v>
      </c>
      <c r="G17" s="126" t="s">
        <v>13</v>
      </c>
      <c r="H17" s="127">
        <f t="shared" si="0"/>
        <v>71.62</v>
      </c>
      <c r="I17" s="125">
        <f t="shared" si="1"/>
        <v>873.76</v>
      </c>
      <c r="J17" s="59"/>
      <c r="L17" s="62"/>
    </row>
    <row r="18" spans="2:12" ht="45">
      <c r="B18" s="123" t="s">
        <v>106</v>
      </c>
      <c r="C18" s="130" t="s">
        <v>92</v>
      </c>
      <c r="D18" s="131">
        <v>57.76</v>
      </c>
      <c r="E18" s="124" t="s">
        <v>95</v>
      </c>
      <c r="F18" s="125">
        <v>2.95</v>
      </c>
      <c r="G18" s="126" t="s">
        <v>13</v>
      </c>
      <c r="H18" s="127">
        <f t="shared" si="0"/>
        <v>71.62</v>
      </c>
      <c r="I18" s="125">
        <f t="shared" si="1"/>
        <v>211.28</v>
      </c>
      <c r="J18" s="59"/>
      <c r="L18" s="62"/>
    </row>
    <row r="19" spans="2:12" ht="16.5">
      <c r="B19" s="123"/>
      <c r="C19" s="130"/>
      <c r="D19" s="131"/>
      <c r="E19" s="203" t="s">
        <v>110</v>
      </c>
      <c r="F19" s="125"/>
      <c r="G19" s="126"/>
      <c r="H19" s="127"/>
      <c r="I19" s="125"/>
      <c r="J19" s="59"/>
      <c r="L19" s="62"/>
    </row>
    <row r="20" spans="2:12" ht="15">
      <c r="B20" s="123" t="s">
        <v>107</v>
      </c>
      <c r="C20" s="130" t="s">
        <v>96</v>
      </c>
      <c r="D20" s="131">
        <f>'Composição Viga Acabamento'!G10</f>
        <v>1144.33</v>
      </c>
      <c r="E20" s="124" t="s">
        <v>97</v>
      </c>
      <c r="F20" s="125">
        <v>0.53</v>
      </c>
      <c r="G20" s="126" t="s">
        <v>16</v>
      </c>
      <c r="H20" s="127">
        <f t="shared" si="0"/>
        <v>1418.97</v>
      </c>
      <c r="I20" s="125">
        <f t="shared" si="1"/>
        <v>752.05</v>
      </c>
      <c r="J20" s="59"/>
      <c r="L20" s="62"/>
    </row>
    <row r="21" spans="2:12" ht="17.25" thickBot="1">
      <c r="B21" s="36"/>
      <c r="C21" s="35"/>
      <c r="D21" s="42"/>
      <c r="E21" s="14" t="s">
        <v>7</v>
      </c>
      <c r="F21" s="15"/>
      <c r="G21" s="16"/>
      <c r="H21" s="139"/>
      <c r="I21" s="15"/>
      <c r="J21" s="57">
        <f>SUM(I14:I20)</f>
        <v>8453.46</v>
      </c>
      <c r="L21" s="32"/>
    </row>
    <row r="22" spans="1:12" ht="17.25" thickBot="1">
      <c r="A22" s="45"/>
      <c r="B22" s="150">
        <v>3</v>
      </c>
      <c r="C22" s="151"/>
      <c r="D22" s="152"/>
      <c r="E22" s="153" t="s">
        <v>66</v>
      </c>
      <c r="F22" s="8"/>
      <c r="G22" s="9" t="s">
        <v>0</v>
      </c>
      <c r="H22" s="138" t="s">
        <v>0</v>
      </c>
      <c r="I22" s="8" t="s">
        <v>0</v>
      </c>
      <c r="J22" s="56"/>
      <c r="L22" s="62"/>
    </row>
    <row r="23" spans="2:12" ht="30">
      <c r="B23" s="123" t="s">
        <v>15</v>
      </c>
      <c r="C23" s="130" t="s">
        <v>68</v>
      </c>
      <c r="D23" s="131">
        <v>31.04</v>
      </c>
      <c r="E23" s="124" t="s">
        <v>67</v>
      </c>
      <c r="F23" s="125">
        <v>65</v>
      </c>
      <c r="G23" s="126" t="s">
        <v>60</v>
      </c>
      <c r="H23" s="127">
        <f>D23*1.24</f>
        <v>38.49</v>
      </c>
      <c r="I23" s="125">
        <f>SUM(F23*H23)</f>
        <v>2501.85</v>
      </c>
      <c r="J23" s="59"/>
      <c r="L23" s="62"/>
    </row>
    <row r="24" spans="2:12" ht="17.25" thickBot="1">
      <c r="B24" s="36"/>
      <c r="C24" s="35"/>
      <c r="D24" s="42"/>
      <c r="E24" s="14" t="s">
        <v>7</v>
      </c>
      <c r="F24" s="15"/>
      <c r="G24" s="16"/>
      <c r="H24" s="139"/>
      <c r="I24" s="15"/>
      <c r="J24" s="57">
        <f>SUM(I23:I23)</f>
        <v>2501.85</v>
      </c>
      <c r="L24" s="32"/>
    </row>
    <row r="25" spans="1:12" ht="17.25" thickBot="1">
      <c r="A25" s="45"/>
      <c r="B25" s="150">
        <v>4</v>
      </c>
      <c r="C25" s="151"/>
      <c r="D25" s="152"/>
      <c r="E25" s="153" t="s">
        <v>100</v>
      </c>
      <c r="F25" s="8"/>
      <c r="G25" s="9" t="s">
        <v>0</v>
      </c>
      <c r="H25" s="138" t="s">
        <v>0</v>
      </c>
      <c r="I25" s="8" t="s">
        <v>0</v>
      </c>
      <c r="J25" s="56"/>
      <c r="L25" s="62"/>
    </row>
    <row r="26" spans="2:12" ht="30">
      <c r="B26" s="123" t="s">
        <v>18</v>
      </c>
      <c r="C26" s="130">
        <v>94996</v>
      </c>
      <c r="D26" s="131">
        <v>80.57</v>
      </c>
      <c r="E26" s="124" t="s">
        <v>108</v>
      </c>
      <c r="F26" s="125">
        <v>11.35</v>
      </c>
      <c r="G26" s="126" t="s">
        <v>13</v>
      </c>
      <c r="H26" s="127">
        <f>D26*1.24</f>
        <v>99.91</v>
      </c>
      <c r="I26" s="125">
        <f>SUM(F26*H26)</f>
        <v>1133.98</v>
      </c>
      <c r="J26" s="59"/>
      <c r="L26" s="62"/>
    </row>
    <row r="27" spans="2:12" ht="17.25" thickBot="1">
      <c r="B27" s="36"/>
      <c r="C27" s="35"/>
      <c r="D27" s="42"/>
      <c r="E27" s="14" t="s">
        <v>7</v>
      </c>
      <c r="F27" s="15"/>
      <c r="G27" s="16"/>
      <c r="H27" s="139"/>
      <c r="I27" s="15"/>
      <c r="J27" s="57">
        <f>SUM(I26:I26)</f>
        <v>1133.98</v>
      </c>
      <c r="L27" s="32"/>
    </row>
    <row r="28" spans="2:10" ht="17.25" thickBot="1">
      <c r="B28" s="67"/>
      <c r="C28" s="68"/>
      <c r="D28" s="69"/>
      <c r="E28" s="70"/>
      <c r="F28" s="71"/>
      <c r="G28" s="72"/>
      <c r="H28" s="140"/>
      <c r="I28" s="71"/>
      <c r="J28" s="73"/>
    </row>
    <row r="29" spans="2:13" ht="18" thickBot="1">
      <c r="B29" s="150"/>
      <c r="C29" s="151"/>
      <c r="D29" s="152"/>
      <c r="E29" s="151" t="s">
        <v>26</v>
      </c>
      <c r="F29" s="154"/>
      <c r="G29" s="155"/>
      <c r="H29" s="156"/>
      <c r="I29" s="157"/>
      <c r="J29" s="158">
        <f>SUM(I10:I26)</f>
        <v>13028.62</v>
      </c>
      <c r="L29" s="61"/>
      <c r="M29" s="32"/>
    </row>
    <row r="30" spans="1:11" s="30" customFormat="1" ht="15">
      <c r="A30"/>
      <c r="B30" s="3"/>
      <c r="C30" s="3" t="str">
        <f>'Relação '!B24</f>
        <v>Maravilha (SC), 04 de março de 2019.</v>
      </c>
      <c r="D30" s="37"/>
      <c r="E30" s="3"/>
      <c r="F30" s="4" t="s">
        <v>0</v>
      </c>
      <c r="G30" s="46" t="s">
        <v>0</v>
      </c>
      <c r="H30" s="141"/>
      <c r="I30" s="29"/>
      <c r="J30" s="4"/>
      <c r="K30" s="32"/>
    </row>
    <row r="31" spans="1:11" s="30" customFormat="1" ht="15">
      <c r="A31"/>
      <c r="B31" s="3"/>
      <c r="C31" s="3"/>
      <c r="D31" s="37"/>
      <c r="E31" s="3"/>
      <c r="F31" s="4"/>
      <c r="G31" s="46"/>
      <c r="H31" s="141"/>
      <c r="I31" s="29"/>
      <c r="J31" s="4"/>
      <c r="K31" s="32"/>
    </row>
    <row r="32" spans="1:11" s="30" customFormat="1" ht="15">
      <c r="A32"/>
      <c r="B32" s="3" t="s">
        <v>55</v>
      </c>
      <c r="C32" s="3"/>
      <c r="D32" s="37"/>
      <c r="E32" s="3"/>
      <c r="F32" s="4"/>
      <c r="G32" s="46"/>
      <c r="H32" s="141"/>
      <c r="I32" s="29"/>
      <c r="J32" s="4"/>
      <c r="K32" s="32"/>
    </row>
    <row r="33" spans="1:10" s="30" customFormat="1" ht="15">
      <c r="A33"/>
      <c r="B33" s="3" t="s">
        <v>56</v>
      </c>
      <c r="C33" s="3"/>
      <c r="D33" s="37"/>
      <c r="E33" s="3"/>
      <c r="F33" s="4"/>
      <c r="G33" s="22"/>
      <c r="H33" s="142"/>
      <c r="I33" s="5"/>
      <c r="J33" s="4"/>
    </row>
    <row r="34" spans="1:10" s="30" customFormat="1" ht="15">
      <c r="A34"/>
      <c r="B34" s="3" t="s">
        <v>59</v>
      </c>
      <c r="C34" s="3"/>
      <c r="D34" s="37"/>
      <c r="E34"/>
      <c r="F34" s="3" t="s">
        <v>28</v>
      </c>
      <c r="G34" s="22"/>
      <c r="H34" s="143"/>
      <c r="I34" s="5"/>
      <c r="J34" s="4"/>
    </row>
    <row r="35" spans="1:10" s="30" customFormat="1" ht="16.5">
      <c r="A35"/>
      <c r="B35" s="3"/>
      <c r="C35" s="3"/>
      <c r="D35" s="37"/>
      <c r="E35"/>
      <c r="F35" s="211" t="s">
        <v>29</v>
      </c>
      <c r="G35" s="211"/>
      <c r="H35" s="211"/>
      <c r="I35" s="211"/>
      <c r="J35" s="5"/>
    </row>
    <row r="36" spans="1:10" s="30" customFormat="1" ht="16.5">
      <c r="A36"/>
      <c r="B36" s="3"/>
      <c r="C36" s="3"/>
      <c r="D36" s="37"/>
      <c r="E36"/>
      <c r="F36" s="212" t="s">
        <v>30</v>
      </c>
      <c r="G36" s="212"/>
      <c r="H36" s="212"/>
      <c r="I36" s="212"/>
      <c r="J36" s="5"/>
    </row>
    <row r="37" spans="1:10" s="30" customFormat="1" ht="15.75">
      <c r="A37"/>
      <c r="B37" s="43" t="s">
        <v>57</v>
      </c>
      <c r="C37" s="43"/>
      <c r="D37" s="44"/>
      <c r="E37" s="43"/>
      <c r="F37" s="213" t="s">
        <v>31</v>
      </c>
      <c r="G37" s="213"/>
      <c r="H37" s="213"/>
      <c r="I37" s="213"/>
      <c r="J37" s="4"/>
    </row>
    <row r="38" spans="1:10" s="30" customFormat="1" ht="15.75">
      <c r="A38"/>
      <c r="B38" s="43" t="s">
        <v>58</v>
      </c>
      <c r="C38" s="43"/>
      <c r="D38" s="44"/>
      <c r="E38" s="43"/>
      <c r="F38" s="4"/>
      <c r="G38" s="22"/>
      <c r="H38" s="143"/>
      <c r="I38" s="5"/>
      <c r="J38" s="4"/>
    </row>
    <row r="39" spans="1:10" s="30" customFormat="1" ht="17.25" thickBot="1">
      <c r="A39"/>
      <c r="B39" s="65" t="s">
        <v>99</v>
      </c>
      <c r="C39" s="13"/>
      <c r="D39" s="64"/>
      <c r="E39" s="13"/>
      <c r="F39" s="10"/>
      <c r="G39" s="60"/>
      <c r="H39" s="144"/>
      <c r="I39" s="10"/>
      <c r="J39" s="10"/>
    </row>
    <row r="40" spans="1:10" s="30" customFormat="1" ht="16.5">
      <c r="A40"/>
      <c r="B40" s="47" t="s">
        <v>19</v>
      </c>
      <c r="C40" s="48"/>
      <c r="D40" s="49"/>
      <c r="E40" s="48"/>
      <c r="F40" s="17"/>
      <c r="G40" s="50"/>
      <c r="H40" s="145"/>
      <c r="I40" s="17"/>
      <c r="J40" s="51"/>
    </row>
    <row r="41" spans="1:12" s="30" customFormat="1" ht="17.25" thickBot="1">
      <c r="A41"/>
      <c r="B41" s="52" t="s">
        <v>25</v>
      </c>
      <c r="C41" s="53"/>
      <c r="D41" s="54"/>
      <c r="E41" s="53"/>
      <c r="F41" s="15"/>
      <c r="G41" s="16"/>
      <c r="H41" s="139"/>
      <c r="I41" s="15"/>
      <c r="J41" s="66"/>
      <c r="K41" s="31"/>
      <c r="L41" s="31"/>
    </row>
  </sheetData>
  <sheetProtection/>
  <mergeCells count="8">
    <mergeCell ref="B2:J2"/>
    <mergeCell ref="F35:I35"/>
    <mergeCell ref="F36:I36"/>
    <mergeCell ref="F37:I37"/>
    <mergeCell ref="B8:B9"/>
    <mergeCell ref="E8:E9"/>
    <mergeCell ref="F8:F9"/>
    <mergeCell ref="G8:G9"/>
  </mergeCells>
  <printOptions horizontalCentered="1" verticalCentered="1"/>
  <pageMargins left="0.7874015748031497" right="0.7874015748031497" top="2.1653543307086616" bottom="0.984251968503937" header="0" footer="0"/>
  <pageSetup fitToHeight="1" fitToWidth="1" horizontalDpi="300" verticalDpi="3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49"/>
  <sheetViews>
    <sheetView tabSelected="1" zoomScale="75" zoomScaleNormal="75" zoomScalePageLayoutView="0" workbookViewId="0" topLeftCell="A1">
      <selection activeCell="D34" sqref="D34:D35"/>
    </sheetView>
  </sheetViews>
  <sheetFormatPr defaultColWidth="9.140625" defaultRowHeight="12.75"/>
  <cols>
    <col min="2" max="2" width="7.00390625" style="0" customWidth="1"/>
    <col min="3" max="3" width="34.140625" style="0" customWidth="1"/>
    <col min="4" max="4" width="13.8515625" style="1" bestFit="1" customWidth="1"/>
    <col min="5" max="5" width="12.00390625" style="75" customWidth="1"/>
    <col min="6" max="6" width="11.140625" style="1" customWidth="1"/>
    <col min="7" max="7" width="9.421875" style="75" bestFit="1" customWidth="1"/>
    <col min="8" max="8" width="11.140625" style="1" bestFit="1" customWidth="1"/>
    <col min="9" max="9" width="10.28125" style="75" customWidth="1"/>
    <col min="10" max="10" width="11.140625" style="75" bestFit="1" customWidth="1"/>
    <col min="11" max="11" width="10.28125" style="75" customWidth="1"/>
    <col min="12" max="12" width="13.8515625" style="0" bestFit="1" customWidth="1"/>
    <col min="13" max="13" width="10.57421875" style="0" bestFit="1" customWidth="1"/>
  </cols>
  <sheetData>
    <row r="5" spans="2:13" ht="30.75" customHeight="1">
      <c r="B5" s="210" t="s">
        <v>53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2:13" ht="16.5">
      <c r="B6" s="3" t="s">
        <v>83</v>
      </c>
      <c r="C6" s="3"/>
      <c r="D6" s="37"/>
      <c r="E6" s="6"/>
      <c r="F6" s="7"/>
      <c r="G6" s="24"/>
      <c r="H6" s="39"/>
      <c r="I6" s="5"/>
      <c r="J6" s="4"/>
      <c r="K6" s="30"/>
      <c r="L6" s="30"/>
      <c r="M6" s="30"/>
    </row>
    <row r="7" spans="2:13" ht="16.5">
      <c r="B7" s="3" t="s">
        <v>101</v>
      </c>
      <c r="C7" s="3"/>
      <c r="D7" s="37"/>
      <c r="E7" s="6"/>
      <c r="F7" s="7"/>
      <c r="G7" s="24"/>
      <c r="H7" s="39"/>
      <c r="I7" s="28"/>
      <c r="J7" s="10"/>
      <c r="K7" s="30"/>
      <c r="L7" s="30"/>
      <c r="M7" s="30"/>
    </row>
    <row r="8" spans="2:13" ht="16.5">
      <c r="B8" s="3" t="s">
        <v>102</v>
      </c>
      <c r="C8" s="3"/>
      <c r="D8" s="37"/>
      <c r="E8" s="6"/>
      <c r="F8" s="7"/>
      <c r="G8" s="24"/>
      <c r="H8" s="39"/>
      <c r="I8" s="28"/>
      <c r="J8" s="10"/>
      <c r="K8" s="30"/>
      <c r="L8" s="30"/>
      <c r="M8" s="30"/>
    </row>
    <row r="9" spans="2:13" ht="16.5">
      <c r="B9" s="3" t="s">
        <v>103</v>
      </c>
      <c r="C9" s="3"/>
      <c r="D9" s="37"/>
      <c r="E9" s="6"/>
      <c r="F9" s="7"/>
      <c r="G9" s="24"/>
      <c r="H9" s="39"/>
      <c r="I9" s="30"/>
      <c r="J9" s="10"/>
      <c r="K9" s="30"/>
      <c r="L9" s="30"/>
      <c r="M9" s="30"/>
    </row>
    <row r="10" spans="2:3" ht="15.75" thickBot="1">
      <c r="B10" s="77"/>
      <c r="C10" s="76"/>
    </row>
    <row r="11" spans="2:13" ht="16.5">
      <c r="B11" s="222" t="s">
        <v>34</v>
      </c>
      <c r="C11" s="223"/>
      <c r="D11" s="191" t="s">
        <v>35</v>
      </c>
      <c r="E11" s="192" t="s">
        <v>36</v>
      </c>
      <c r="F11" s="226" t="s">
        <v>37</v>
      </c>
      <c r="G11" s="227"/>
      <c r="H11" s="226" t="s">
        <v>38</v>
      </c>
      <c r="I11" s="227"/>
      <c r="J11" s="226" t="s">
        <v>39</v>
      </c>
      <c r="K11" s="227"/>
      <c r="L11" s="226" t="s">
        <v>40</v>
      </c>
      <c r="M11" s="228"/>
    </row>
    <row r="12" spans="2:13" ht="17.25" thickBot="1">
      <c r="B12" s="224"/>
      <c r="C12" s="225"/>
      <c r="D12" s="193" t="s">
        <v>41</v>
      </c>
      <c r="E12" s="194" t="s">
        <v>42</v>
      </c>
      <c r="F12" s="195" t="s">
        <v>43</v>
      </c>
      <c r="G12" s="194" t="s">
        <v>44</v>
      </c>
      <c r="H12" s="193" t="s">
        <v>43</v>
      </c>
      <c r="I12" s="194" t="s">
        <v>44</v>
      </c>
      <c r="J12" s="194" t="s">
        <v>43</v>
      </c>
      <c r="K12" s="194" t="s">
        <v>44</v>
      </c>
      <c r="L12" s="193" t="s">
        <v>43</v>
      </c>
      <c r="M12" s="196" t="s">
        <v>44</v>
      </c>
    </row>
    <row r="13" spans="1:14" ht="16.5">
      <c r="A13" s="78"/>
      <c r="B13" s="79" t="s">
        <v>6</v>
      </c>
      <c r="C13" s="80" t="str">
        <f>GLOBAL!E10</f>
        <v>PLACAS - Convênio</v>
      </c>
      <c r="D13" s="81">
        <f>GLOBAL!J12</f>
        <v>939.33</v>
      </c>
      <c r="E13" s="82">
        <f>SUM(D13/D$25)</f>
        <v>0.0721</v>
      </c>
      <c r="F13" s="8">
        <f>SUM(($D$13*100)/100)</f>
        <v>939.33</v>
      </c>
      <c r="G13" s="83">
        <f>SUM(F13/$D$25)</f>
        <v>0.0721</v>
      </c>
      <c r="H13" s="8"/>
      <c r="I13" s="83"/>
      <c r="J13" s="8"/>
      <c r="K13" s="83"/>
      <c r="L13" s="8" t="s">
        <v>0</v>
      </c>
      <c r="M13" s="84" t="s">
        <v>0</v>
      </c>
      <c r="N13" s="78"/>
    </row>
    <row r="14" spans="1:14" ht="16.5">
      <c r="A14" s="78"/>
      <c r="B14" s="85" t="s">
        <v>0</v>
      </c>
      <c r="C14" s="86" t="s">
        <v>0</v>
      </c>
      <c r="D14" s="87" t="s">
        <v>0</v>
      </c>
      <c r="E14" s="88" t="s">
        <v>0</v>
      </c>
      <c r="F14" s="5"/>
      <c r="G14" s="89"/>
      <c r="H14" s="5"/>
      <c r="I14" s="89"/>
      <c r="J14" s="5" t="s">
        <v>0</v>
      </c>
      <c r="K14" s="89" t="s">
        <v>0</v>
      </c>
      <c r="L14" s="5" t="s">
        <v>0</v>
      </c>
      <c r="M14" s="90" t="s">
        <v>0</v>
      </c>
      <c r="N14" s="78"/>
    </row>
    <row r="15" spans="1:14" ht="16.5">
      <c r="A15" s="78"/>
      <c r="B15" s="85" t="s">
        <v>8</v>
      </c>
      <c r="C15" s="86" t="str">
        <f>GLOBAL!E13</f>
        <v>CALÇADA PÚBLICA</v>
      </c>
      <c r="D15" s="87">
        <f>GLOBAL!J21</f>
        <v>8453.46</v>
      </c>
      <c r="E15" s="88">
        <f>SUM(D15/D$25)</f>
        <v>0.6488</v>
      </c>
      <c r="F15" s="5">
        <f>SUM(($D$15*50)/100)</f>
        <v>4226.73</v>
      </c>
      <c r="G15" s="89">
        <f>SUM(F15/$D$25)</f>
        <v>0.3244</v>
      </c>
      <c r="H15" s="5">
        <f>SUM(($D$15*50)/100)</f>
        <v>4226.73</v>
      </c>
      <c r="I15" s="89">
        <f>SUM(H15/$D$25)</f>
        <v>0.3244</v>
      </c>
      <c r="J15" s="5"/>
      <c r="K15" s="89"/>
      <c r="L15" s="5" t="s">
        <v>45</v>
      </c>
      <c r="M15" s="90" t="s">
        <v>0</v>
      </c>
      <c r="N15" s="78"/>
    </row>
    <row r="16" spans="1:14" ht="16.5">
      <c r="A16" s="74"/>
      <c r="B16" s="85" t="s">
        <v>0</v>
      </c>
      <c r="C16" s="86" t="s">
        <v>0</v>
      </c>
      <c r="D16" s="87" t="s">
        <v>0</v>
      </c>
      <c r="E16" s="88" t="s">
        <v>0</v>
      </c>
      <c r="F16" s="5"/>
      <c r="G16" s="89"/>
      <c r="H16" s="5"/>
      <c r="I16" s="89"/>
      <c r="J16" s="5" t="s">
        <v>0</v>
      </c>
      <c r="K16" s="89" t="s">
        <v>0</v>
      </c>
      <c r="L16" s="5"/>
      <c r="M16" s="90" t="s">
        <v>0</v>
      </c>
      <c r="N16" s="78"/>
    </row>
    <row r="17" spans="1:14" ht="16.5">
      <c r="A17" s="74"/>
      <c r="B17" s="85" t="s">
        <v>14</v>
      </c>
      <c r="C17" s="86" t="str">
        <f>GLOBAL!E22</f>
        <v>MEIO FIO</v>
      </c>
      <c r="D17" s="87">
        <f>GLOBAL!J24</f>
        <v>2501.85</v>
      </c>
      <c r="E17" s="88">
        <f>SUM(D17/D$25)</f>
        <v>0.192</v>
      </c>
      <c r="F17" s="5">
        <f>SUM((D17*33.33333333)/100)</f>
        <v>833.95</v>
      </c>
      <c r="G17" s="89">
        <f>SUM(F17/D$25)</f>
        <v>0.064</v>
      </c>
      <c r="H17" s="5">
        <f>SUM($D$17*33.33333333/100)</f>
        <v>833.95</v>
      </c>
      <c r="I17" s="89">
        <f>SUM(H17/$D25)</f>
        <v>0.064</v>
      </c>
      <c r="J17" s="5">
        <f>SUM($D$17*33.33333333/100)</f>
        <v>833.95</v>
      </c>
      <c r="K17" s="89">
        <f>SUM(J17/$D25)</f>
        <v>0.064</v>
      </c>
      <c r="L17" s="5"/>
      <c r="M17" s="90"/>
      <c r="N17" s="78"/>
    </row>
    <row r="18" spans="1:14" ht="16.5">
      <c r="A18" s="78"/>
      <c r="B18" s="85" t="s">
        <v>0</v>
      </c>
      <c r="C18" s="86" t="s">
        <v>0</v>
      </c>
      <c r="D18" s="87" t="s">
        <v>0</v>
      </c>
      <c r="E18" s="88" t="s">
        <v>0</v>
      </c>
      <c r="F18" s="5" t="s">
        <v>0</v>
      </c>
      <c r="G18" s="89" t="s">
        <v>0</v>
      </c>
      <c r="H18" s="5" t="s">
        <v>0</v>
      </c>
      <c r="I18" s="89" t="s">
        <v>0</v>
      </c>
      <c r="J18" s="5" t="s">
        <v>0</v>
      </c>
      <c r="K18" s="89"/>
      <c r="L18" s="5"/>
      <c r="M18" s="90"/>
      <c r="N18" s="78"/>
    </row>
    <row r="19" spans="1:14" ht="16.5">
      <c r="A19" s="78"/>
      <c r="B19" s="85" t="s">
        <v>17</v>
      </c>
      <c r="C19" s="86" t="str">
        <f>GLOBAL!E25</f>
        <v>CONCRETO ARMADO ACESSO</v>
      </c>
      <c r="D19" s="87">
        <f>GLOBAL!J27</f>
        <v>1133.98</v>
      </c>
      <c r="E19" s="88">
        <f>SUM(D19/D$25)</f>
        <v>0.087</v>
      </c>
      <c r="F19" s="5">
        <f>SUM((D19*25)/100)</f>
        <v>283.5</v>
      </c>
      <c r="G19" s="89">
        <f>SUM(F19/D$25)</f>
        <v>0.0218</v>
      </c>
      <c r="H19" s="5">
        <f>SUM($D$19*25/100)</f>
        <v>283.5</v>
      </c>
      <c r="I19" s="89">
        <f>SUM(H19/$D25)</f>
        <v>0.0218</v>
      </c>
      <c r="J19" s="5">
        <f>SUM($D$19*25/100)</f>
        <v>283.5</v>
      </c>
      <c r="K19" s="89">
        <f>SUM(J19/$D25)</f>
        <v>0.0218</v>
      </c>
      <c r="L19" s="5">
        <f>SUM($D$19*25/100)</f>
        <v>283.5</v>
      </c>
      <c r="M19" s="90">
        <f>SUM(L19/$D25)</f>
        <v>0.0218</v>
      </c>
      <c r="N19" s="78"/>
    </row>
    <row r="20" spans="1:14" ht="16.5">
      <c r="A20" s="74"/>
      <c r="B20" s="85" t="s">
        <v>0</v>
      </c>
      <c r="C20" s="86" t="s">
        <v>0</v>
      </c>
      <c r="D20" s="87"/>
      <c r="E20" s="88" t="s">
        <v>0</v>
      </c>
      <c r="F20" s="5" t="s">
        <v>0</v>
      </c>
      <c r="G20" s="89" t="s">
        <v>0</v>
      </c>
      <c r="H20" s="5"/>
      <c r="I20" s="89"/>
      <c r="J20" s="5"/>
      <c r="K20" s="89"/>
      <c r="L20" s="5" t="s">
        <v>0</v>
      </c>
      <c r="M20" s="90" t="s">
        <v>0</v>
      </c>
      <c r="N20" s="78"/>
    </row>
    <row r="21" spans="1:14" ht="16.5">
      <c r="A21" s="74"/>
      <c r="B21" s="85"/>
      <c r="C21" s="86"/>
      <c r="D21" s="87"/>
      <c r="E21" s="88"/>
      <c r="F21" s="5"/>
      <c r="G21" s="89"/>
      <c r="H21" s="5"/>
      <c r="I21" s="89"/>
      <c r="J21" s="5"/>
      <c r="K21" s="89"/>
      <c r="L21" s="5"/>
      <c r="M21" s="90"/>
      <c r="N21" s="78"/>
    </row>
    <row r="22" spans="1:14" ht="16.5">
      <c r="A22" s="78"/>
      <c r="B22" s="85" t="s">
        <v>0</v>
      </c>
      <c r="C22" s="86" t="s">
        <v>0</v>
      </c>
      <c r="D22" s="87" t="s">
        <v>0</v>
      </c>
      <c r="E22" s="88" t="s">
        <v>0</v>
      </c>
      <c r="F22" s="5" t="s">
        <v>0</v>
      </c>
      <c r="G22" s="89"/>
      <c r="H22" s="5"/>
      <c r="I22" s="89"/>
      <c r="J22" s="5"/>
      <c r="K22" s="89"/>
      <c r="L22" s="5" t="s">
        <v>0</v>
      </c>
      <c r="M22" s="90" t="s">
        <v>0</v>
      </c>
      <c r="N22" s="78"/>
    </row>
    <row r="23" spans="1:14" ht="15">
      <c r="A23" s="78"/>
      <c r="B23" s="86"/>
      <c r="C23" s="86"/>
      <c r="D23" s="91"/>
      <c r="E23" s="88"/>
      <c r="F23" s="5"/>
      <c r="G23" s="89"/>
      <c r="H23" s="5"/>
      <c r="I23" s="89"/>
      <c r="J23" s="5"/>
      <c r="K23" s="89"/>
      <c r="L23" s="5"/>
      <c r="M23" s="90"/>
      <c r="N23" s="78"/>
    </row>
    <row r="24" spans="1:14" ht="15.75" thickBot="1">
      <c r="A24" s="78"/>
      <c r="B24" s="86" t="s">
        <v>0</v>
      </c>
      <c r="C24" s="92" t="s">
        <v>46</v>
      </c>
      <c r="D24" s="91" t="s">
        <v>0</v>
      </c>
      <c r="E24" s="88" t="s">
        <v>0</v>
      </c>
      <c r="F24" s="5">
        <f aca="true" t="shared" si="0" ref="F24:K24">SUM(F13:F22)</f>
        <v>6283.51</v>
      </c>
      <c r="G24" s="89">
        <f t="shared" si="0"/>
        <v>0.4823</v>
      </c>
      <c r="H24" s="5">
        <f t="shared" si="0"/>
        <v>5344.18</v>
      </c>
      <c r="I24" s="89">
        <f t="shared" si="0"/>
        <v>0.4102</v>
      </c>
      <c r="J24" s="5">
        <f t="shared" si="0"/>
        <v>1117.45</v>
      </c>
      <c r="K24" s="89">
        <f t="shared" si="0"/>
        <v>0.0858</v>
      </c>
      <c r="L24" s="5">
        <f>SUM(L13:L22)</f>
        <v>283.5</v>
      </c>
      <c r="M24" s="90">
        <f>SUM(M13:M22)</f>
        <v>0.0218</v>
      </c>
      <c r="N24" s="78"/>
    </row>
    <row r="25" spans="1:14" ht="17.25" thickBot="1">
      <c r="A25" s="78"/>
      <c r="B25" s="86" t="s">
        <v>0</v>
      </c>
      <c r="C25" s="86"/>
      <c r="D25" s="201">
        <f>SUM(D13:D22)</f>
        <v>13028.62</v>
      </c>
      <c r="E25" s="202">
        <f>SUM(E13:E22)+0.0001</f>
        <v>1</v>
      </c>
      <c r="F25" s="5"/>
      <c r="G25" s="89"/>
      <c r="H25" s="5"/>
      <c r="I25" s="89"/>
      <c r="J25" s="5"/>
      <c r="K25" s="89"/>
      <c r="L25" s="197"/>
      <c r="M25" s="198"/>
      <c r="N25" s="78"/>
    </row>
    <row r="26" spans="1:14" ht="17.25" thickBot="1">
      <c r="A26" s="78"/>
      <c r="B26" s="86" t="s">
        <v>0</v>
      </c>
      <c r="C26" s="92" t="s">
        <v>47</v>
      </c>
      <c r="D26" s="91"/>
      <c r="E26" s="88"/>
      <c r="F26" s="5">
        <f>SUM(F24)</f>
        <v>6283.51</v>
      </c>
      <c r="G26" s="89">
        <f>SUM(G24)</f>
        <v>0.4823</v>
      </c>
      <c r="H26" s="5">
        <f>SUM(F24+H24)</f>
        <v>11627.69</v>
      </c>
      <c r="I26" s="89">
        <f>SUM(G24+I24)</f>
        <v>0.8925</v>
      </c>
      <c r="J26" s="5">
        <f>H26+J24</f>
        <v>12745.14</v>
      </c>
      <c r="K26" s="89">
        <f>SUM(G24+I24+K24)</f>
        <v>0.9783</v>
      </c>
      <c r="L26" s="199">
        <f>SUM(F24+H24+J24+L24)-0.02</f>
        <v>13028.62</v>
      </c>
      <c r="M26" s="200">
        <f>SUM(G24+I24+K24+M24)-0.0001</f>
        <v>1</v>
      </c>
      <c r="N26" s="78"/>
    </row>
    <row r="27" spans="1:14" ht="15.75" thickBot="1">
      <c r="A27" s="78"/>
      <c r="B27" s="93" t="s">
        <v>0</v>
      </c>
      <c r="C27" s="93"/>
      <c r="D27" s="94"/>
      <c r="E27" s="95"/>
      <c r="F27" s="15"/>
      <c r="G27" s="96"/>
      <c r="H27" s="15"/>
      <c r="I27" s="96"/>
      <c r="J27" s="15"/>
      <c r="K27" s="96"/>
      <c r="L27" s="15"/>
      <c r="M27" s="97"/>
      <c r="N27" s="78"/>
    </row>
    <row r="28" spans="2:13" ht="15">
      <c r="B28" s="58" t="s">
        <v>0</v>
      </c>
      <c r="C28" s="58" t="s">
        <v>0</v>
      </c>
      <c r="D28" s="5" t="s">
        <v>0</v>
      </c>
      <c r="E28" s="89"/>
      <c r="F28" s="5"/>
      <c r="G28" s="89"/>
      <c r="H28" s="5"/>
      <c r="I28" s="89"/>
      <c r="J28" s="98"/>
      <c r="K28" s="89"/>
      <c r="L28" s="5"/>
      <c r="M28" s="89"/>
    </row>
    <row r="29" spans="2:13" ht="15">
      <c r="B29" s="3"/>
      <c r="C29" s="3"/>
      <c r="D29" s="4"/>
      <c r="E29" s="99"/>
      <c r="F29" s="4"/>
      <c r="G29" s="99"/>
      <c r="H29" s="4"/>
      <c r="I29" s="99"/>
      <c r="J29" s="99"/>
      <c r="K29" s="99"/>
      <c r="L29" s="100" t="s">
        <v>0</v>
      </c>
      <c r="M29" s="3"/>
    </row>
    <row r="30" spans="2:13" ht="15">
      <c r="B30" s="3"/>
      <c r="C30" s="3" t="str">
        <f>'Relação '!B24</f>
        <v>Maravilha (SC), 04 de março de 2019.</v>
      </c>
      <c r="D30" s="4"/>
      <c r="E30" s="99"/>
      <c r="F30" s="4"/>
      <c r="G30" s="99"/>
      <c r="H30" s="4"/>
      <c r="I30" s="99"/>
      <c r="J30" s="99"/>
      <c r="K30" s="99"/>
      <c r="L30" s="4"/>
      <c r="M30" s="3"/>
    </row>
    <row r="31" spans="2:13" ht="15">
      <c r="B31" s="3"/>
      <c r="C31" s="3"/>
      <c r="D31" s="4"/>
      <c r="E31" s="99"/>
      <c r="F31" s="4"/>
      <c r="G31" s="99"/>
      <c r="H31" s="4"/>
      <c r="I31" s="99"/>
      <c r="J31" s="99"/>
      <c r="K31" s="99"/>
      <c r="L31" s="4"/>
      <c r="M31" s="3"/>
    </row>
    <row r="32" spans="2:13" ht="15">
      <c r="B32" s="3"/>
      <c r="C32" s="3"/>
      <c r="D32" s="4"/>
      <c r="E32" s="99"/>
      <c r="F32" s="212" t="s">
        <v>28</v>
      </c>
      <c r="G32" s="212"/>
      <c r="H32" s="212"/>
      <c r="I32" s="212"/>
      <c r="J32" s="99"/>
      <c r="K32" s="99"/>
      <c r="L32" s="4"/>
      <c r="M32" s="3"/>
    </row>
    <row r="33" spans="2:13" ht="16.5">
      <c r="B33" s="3"/>
      <c r="C33" s="3"/>
      <c r="D33" s="4"/>
      <c r="E33" s="99"/>
      <c r="F33" s="211" t="s">
        <v>29</v>
      </c>
      <c r="G33" s="211"/>
      <c r="H33" s="211"/>
      <c r="I33" s="211"/>
      <c r="J33" s="99"/>
      <c r="K33" s="99"/>
      <c r="L33" s="4"/>
      <c r="M33" s="3"/>
    </row>
    <row r="34" spans="2:13" ht="16.5">
      <c r="B34" s="3"/>
      <c r="C34" s="3"/>
      <c r="D34" s="4"/>
      <c r="E34" s="99"/>
      <c r="F34" s="212" t="s">
        <v>30</v>
      </c>
      <c r="G34" s="212"/>
      <c r="H34" s="212"/>
      <c r="I34" s="212"/>
      <c r="J34" s="99"/>
      <c r="K34" s="99"/>
      <c r="L34" s="4"/>
      <c r="M34" s="3"/>
    </row>
    <row r="35" spans="2:13" ht="15">
      <c r="B35" s="3"/>
      <c r="C35" s="3"/>
      <c r="D35" s="4"/>
      <c r="E35" s="99"/>
      <c r="F35" s="213" t="s">
        <v>31</v>
      </c>
      <c r="G35" s="213"/>
      <c r="H35" s="213"/>
      <c r="I35" s="213"/>
      <c r="J35" s="99"/>
      <c r="K35" s="99"/>
      <c r="L35" s="4"/>
      <c r="M35" s="3"/>
    </row>
    <row r="36" ht="12.75">
      <c r="L36" s="1"/>
    </row>
    <row r="37" ht="12.75">
      <c r="L37" s="1"/>
    </row>
    <row r="38" ht="12.75">
      <c r="L38" s="1"/>
    </row>
    <row r="39" ht="12.75">
      <c r="L39" s="1"/>
    </row>
    <row r="40" ht="12.75">
      <c r="L40" s="1"/>
    </row>
    <row r="41" ht="12.75">
      <c r="L41" s="1"/>
    </row>
    <row r="42" ht="12.75">
      <c r="L42" s="1"/>
    </row>
    <row r="43" ht="12.75">
      <c r="L43" s="1"/>
    </row>
    <row r="44" ht="12.75">
      <c r="L44" s="1"/>
    </row>
    <row r="45" spans="12:13" ht="12.75">
      <c r="L45" s="1"/>
      <c r="M45" s="75"/>
    </row>
    <row r="46" spans="12:13" ht="12.75">
      <c r="L46" s="1"/>
      <c r="M46" s="75"/>
    </row>
    <row r="47" spans="12:13" ht="12.75">
      <c r="L47" s="1"/>
      <c r="M47" s="75"/>
    </row>
    <row r="48" spans="12:13" ht="12.75">
      <c r="L48" s="1"/>
      <c r="M48" s="75"/>
    </row>
    <row r="49" spans="12:13" ht="12.75">
      <c r="L49" s="1"/>
      <c r="M49" s="75"/>
    </row>
  </sheetData>
  <sheetProtection/>
  <mergeCells count="10">
    <mergeCell ref="F33:I33"/>
    <mergeCell ref="F34:I34"/>
    <mergeCell ref="F35:I35"/>
    <mergeCell ref="F32:I32"/>
    <mergeCell ref="B5:M5"/>
    <mergeCell ref="B11:C12"/>
    <mergeCell ref="F11:G11"/>
    <mergeCell ref="H11:I11"/>
    <mergeCell ref="J11:K11"/>
    <mergeCell ref="L11:M11"/>
  </mergeCells>
  <printOptions horizontalCentered="1" verticalCentered="1"/>
  <pageMargins left="1.1811023622047245" right="2.1653543307086616" top="0.984251968503937" bottom="0.984251968503937" header="0" footer="0"/>
  <pageSetup fitToHeight="1" fitToWidth="1"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2"/>
  <sheetViews>
    <sheetView tabSelected="1" zoomScalePageLayoutView="0" workbookViewId="0" topLeftCell="A1">
      <selection activeCell="D34" sqref="D34:D35"/>
    </sheetView>
  </sheetViews>
  <sheetFormatPr defaultColWidth="9.140625" defaultRowHeight="12.75"/>
  <cols>
    <col min="1" max="1" width="14.421875" style="0" customWidth="1"/>
    <col min="3" max="3" width="77.140625" style="0" customWidth="1"/>
    <col min="6" max="6" width="12.421875" style="0" customWidth="1"/>
    <col min="7" max="7" width="12.140625" style="0" bestFit="1" customWidth="1"/>
  </cols>
  <sheetData>
    <row r="2" spans="1:7" ht="29.25">
      <c r="A2" s="210" t="s">
        <v>105</v>
      </c>
      <c r="B2" s="210"/>
      <c r="C2" s="210"/>
      <c r="D2" s="210"/>
      <c r="E2" s="210"/>
      <c r="F2" s="210"/>
      <c r="G2" s="210"/>
    </row>
    <row r="3" spans="1:7" ht="12.75">
      <c r="A3" s="162"/>
      <c r="B3" s="162"/>
      <c r="C3" s="162"/>
      <c r="D3" s="163"/>
      <c r="E3" s="162"/>
      <c r="F3" s="164"/>
      <c r="G3" s="165"/>
    </row>
    <row r="4" spans="1:7" ht="16.5">
      <c r="A4" s="162"/>
      <c r="B4" s="3" t="s">
        <v>83</v>
      </c>
      <c r="C4" s="3"/>
      <c r="D4" s="37"/>
      <c r="E4" s="6"/>
      <c r="F4" s="166"/>
      <c r="G4" s="167"/>
    </row>
    <row r="5" spans="1:7" ht="16.5">
      <c r="A5" s="162"/>
      <c r="B5" s="3" t="s">
        <v>101</v>
      </c>
      <c r="C5" s="3"/>
      <c r="D5" s="37"/>
      <c r="E5" s="6"/>
      <c r="F5" s="166"/>
      <c r="G5" s="167"/>
    </row>
    <row r="6" spans="1:7" ht="16.5">
      <c r="A6" s="162"/>
      <c r="B6" s="3" t="s">
        <v>102</v>
      </c>
      <c r="C6" s="3"/>
      <c r="D6" s="37"/>
      <c r="E6" s="6"/>
      <c r="F6" s="166"/>
      <c r="G6" s="167"/>
    </row>
    <row r="7" spans="1:7" ht="16.5">
      <c r="A7" s="162"/>
      <c r="B7" s="3" t="s">
        <v>103</v>
      </c>
      <c r="C7" s="3"/>
      <c r="D7" s="37"/>
      <c r="E7" s="6"/>
      <c r="F7" s="166"/>
      <c r="G7" s="167"/>
    </row>
    <row r="8" spans="1:7" ht="15">
      <c r="A8" s="168"/>
      <c r="B8" s="169"/>
      <c r="C8" s="169"/>
      <c r="D8" s="169"/>
      <c r="E8" s="169"/>
      <c r="F8" s="169"/>
      <c r="G8" s="169"/>
    </row>
    <row r="9" spans="1:7" ht="15">
      <c r="A9" s="170"/>
      <c r="B9" s="169"/>
      <c r="C9" s="169"/>
      <c r="D9" s="169"/>
      <c r="E9" s="169"/>
      <c r="F9" s="169"/>
      <c r="G9" s="169"/>
    </row>
    <row r="10" spans="1:7" ht="15" customHeight="1">
      <c r="A10" s="232" t="s">
        <v>82</v>
      </c>
      <c r="B10" s="233"/>
      <c r="C10" s="183" t="s">
        <v>69</v>
      </c>
      <c r="D10" s="184"/>
      <c r="E10" s="184"/>
      <c r="F10" s="185" t="s">
        <v>16</v>
      </c>
      <c r="G10" s="186">
        <f>SUM(G14:G16)</f>
        <v>1144.33</v>
      </c>
    </row>
    <row r="11" spans="1:7" ht="15">
      <c r="A11" s="171"/>
      <c r="B11" s="171"/>
      <c r="C11" s="171"/>
      <c r="D11" s="171"/>
      <c r="E11" s="171"/>
      <c r="F11" s="171"/>
      <c r="G11" s="171"/>
    </row>
    <row r="12" spans="1:7" ht="12.75">
      <c r="A12" s="234" t="s">
        <v>70</v>
      </c>
      <c r="B12" s="234" t="s">
        <v>62</v>
      </c>
      <c r="C12" s="234" t="s">
        <v>63</v>
      </c>
      <c r="D12" s="234" t="s">
        <v>64</v>
      </c>
      <c r="E12" s="234" t="s">
        <v>71</v>
      </c>
      <c r="F12" s="236" t="s">
        <v>98</v>
      </c>
      <c r="G12" s="234" t="s">
        <v>65</v>
      </c>
    </row>
    <row r="13" spans="1:7" ht="12.75">
      <c r="A13" s="235"/>
      <c r="B13" s="235"/>
      <c r="C13" s="235"/>
      <c r="D13" s="235"/>
      <c r="E13" s="235"/>
      <c r="F13" s="237"/>
      <c r="G13" s="235"/>
    </row>
    <row r="14" spans="1:7" ht="24">
      <c r="A14" s="172" t="s">
        <v>72</v>
      </c>
      <c r="B14" s="173">
        <v>1527</v>
      </c>
      <c r="C14" s="172" t="s">
        <v>73</v>
      </c>
      <c r="D14" s="173" t="s">
        <v>74</v>
      </c>
      <c r="E14" s="174">
        <v>1.05</v>
      </c>
      <c r="F14" s="182">
        <v>225.09</v>
      </c>
      <c r="G14" s="175">
        <f>F14*E14</f>
        <v>236.34</v>
      </c>
    </row>
    <row r="15" spans="1:7" ht="24">
      <c r="A15" s="172" t="s">
        <v>72</v>
      </c>
      <c r="B15" s="173">
        <v>96533</v>
      </c>
      <c r="C15" s="172" t="s">
        <v>75</v>
      </c>
      <c r="D15" s="173" t="s">
        <v>76</v>
      </c>
      <c r="E15" s="174">
        <v>10.05</v>
      </c>
      <c r="F15" s="182">
        <v>62.66</v>
      </c>
      <c r="G15" s="175">
        <f>F15*E15</f>
        <v>629.73</v>
      </c>
    </row>
    <row r="16" spans="1:7" ht="24">
      <c r="A16" s="172" t="s">
        <v>72</v>
      </c>
      <c r="B16" s="173">
        <v>92799</v>
      </c>
      <c r="C16" s="172" t="s">
        <v>77</v>
      </c>
      <c r="D16" s="173" t="s">
        <v>78</v>
      </c>
      <c r="E16" s="174">
        <v>49.25</v>
      </c>
      <c r="F16" s="182">
        <v>5.65</v>
      </c>
      <c r="G16" s="175">
        <f>F16*E16</f>
        <v>278.26</v>
      </c>
    </row>
    <row r="17" spans="1:7" ht="15">
      <c r="A17" s="176"/>
      <c r="B17" s="176"/>
      <c r="C17" s="176"/>
      <c r="D17" s="176"/>
      <c r="E17" s="176"/>
      <c r="F17" s="168"/>
      <c r="G17" s="168"/>
    </row>
    <row r="18" spans="1:7" ht="15">
      <c r="A18" s="177" t="str">
        <f>'Relação '!B24</f>
        <v>Maravilha (SC), 04 de março de 2019.</v>
      </c>
      <c r="B18" s="178"/>
      <c r="C18" s="178"/>
      <c r="D18" s="178"/>
      <c r="E18" s="178"/>
      <c r="F18" s="168"/>
      <c r="G18" s="168"/>
    </row>
    <row r="19" spans="1:7" ht="15">
      <c r="A19" s="168"/>
      <c r="B19" s="168"/>
      <c r="C19" s="168"/>
      <c r="D19" s="229"/>
      <c r="E19" s="229"/>
      <c r="F19" s="229"/>
      <c r="G19" s="179"/>
    </row>
    <row r="20" spans="1:7" ht="15">
      <c r="A20" s="168"/>
      <c r="B20" s="168"/>
      <c r="C20" s="168"/>
      <c r="D20" s="230" t="s">
        <v>79</v>
      </c>
      <c r="E20" s="230"/>
      <c r="F20" s="230"/>
      <c r="G20" s="180"/>
    </row>
    <row r="21" spans="1:7" ht="15">
      <c r="A21" s="168"/>
      <c r="B21" s="168"/>
      <c r="C21" s="168"/>
      <c r="D21" s="231" t="s">
        <v>80</v>
      </c>
      <c r="E21" s="231"/>
      <c r="F21" s="231"/>
      <c r="G21" s="181"/>
    </row>
    <row r="22" spans="1:7" ht="15">
      <c r="A22" s="168"/>
      <c r="B22" s="168"/>
      <c r="C22" s="168"/>
      <c r="D22" s="231" t="s">
        <v>81</v>
      </c>
      <c r="E22" s="231"/>
      <c r="F22" s="231"/>
      <c r="G22" s="181"/>
    </row>
  </sheetData>
  <sheetProtection/>
  <mergeCells count="13">
    <mergeCell ref="E12:E13"/>
    <mergeCell ref="F12:F13"/>
    <mergeCell ref="G12:G13"/>
    <mergeCell ref="D19:F19"/>
    <mergeCell ref="D20:F20"/>
    <mergeCell ref="D21:F21"/>
    <mergeCell ref="D22:F22"/>
    <mergeCell ref="A10:B10"/>
    <mergeCell ref="A2:G2"/>
    <mergeCell ref="A12:A13"/>
    <mergeCell ref="B12:B13"/>
    <mergeCell ref="C12:C13"/>
    <mergeCell ref="D12:D13"/>
  </mergeCells>
  <printOptions/>
  <pageMargins left="0.984251968503937" right="2.1653543307086616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Engenharia1</cp:lastModifiedBy>
  <cp:lastPrinted>2019-03-04T13:24:30Z</cp:lastPrinted>
  <dcterms:created xsi:type="dcterms:W3CDTF">1998-06-30T20:42:15Z</dcterms:created>
  <dcterms:modified xsi:type="dcterms:W3CDTF">2019-03-04T13:28:14Z</dcterms:modified>
  <cp:category/>
  <cp:version/>
  <cp:contentType/>
  <cp:contentStatus/>
</cp:coreProperties>
</file>