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879" activeTab="0"/>
  </bookViews>
  <sheets>
    <sheet name="Orçamento" sheetId="1" r:id="rId1"/>
    <sheet name="Cronograma" sheetId="2" r:id="rId2"/>
  </sheets>
  <definedNames>
    <definedName name="_xlnm.Print_Area" localSheetId="0">'Orçamento'!$A$1:$H$50</definedName>
  </definedNames>
  <calcPr fullCalcOnLoad="1" fullPrecision="0"/>
</workbook>
</file>

<file path=xl/sharedStrings.xml><?xml version="1.0" encoding="utf-8"?>
<sst xmlns="http://schemas.openxmlformats.org/spreadsheetml/2006/main" count="230" uniqueCount="111">
  <si>
    <t>ITEM</t>
  </si>
  <si>
    <t>DISCRIMINAÇÃO</t>
  </si>
  <si>
    <t>UNID.</t>
  </si>
  <si>
    <t>QUANT.</t>
  </si>
  <si>
    <t>(R$)</t>
  </si>
  <si>
    <t>    </t>
  </si>
  <si>
    <t>1.0</t>
  </si>
  <si>
    <t>1.1</t>
  </si>
  <si>
    <t xml:space="preserve">PROJETO: </t>
  </si>
  <si>
    <t>Total do item 1.0 .............................................................</t>
  </si>
  <si>
    <t>Total do item 2.0 .............................................................</t>
  </si>
  <si>
    <t>m²</t>
  </si>
  <si>
    <t>RESPONSAVEL TÉCNICO PROJETO:</t>
  </si>
  <si>
    <t>CUSTO TOTAL SERVIÇO</t>
  </si>
  <si>
    <t>74209/001</t>
  </si>
  <si>
    <t>PREFEITO MUNICIPAL</t>
  </si>
  <si>
    <t>VALOR TOTAL R$</t>
  </si>
  <si>
    <t>CÓDIGO SINAPI</t>
  </si>
  <si>
    <t>MUNICÍPIO:</t>
  </si>
  <si>
    <t>ÍTEM</t>
  </si>
  <si>
    <t>DISCRIMINAÇÃO DOS SERVIÇOS</t>
  </si>
  <si>
    <t>VALOR DOS SERVIÇOS (R$)</t>
  </si>
  <si>
    <t>PESO</t>
  </si>
  <si>
    <t>SERVIÇOS A EXECUTAR (%)</t>
  </si>
  <si>
    <t>MÊS 1</t>
  </si>
  <si>
    <t>MÊS 2</t>
  </si>
  <si>
    <t>No mês</t>
  </si>
  <si>
    <t>Acum.</t>
  </si>
  <si>
    <t>TOTAL SIMPLES (%)</t>
  </si>
  <si>
    <t>TOTAL SIMPLES (R$)</t>
  </si>
  <si>
    <t>TOTAL ACUMULADO (%)</t>
  </si>
  <si>
    <t>TOTAL ACUMULADO (R$)</t>
  </si>
  <si>
    <t>VALOR UNIT.</t>
  </si>
  <si>
    <t>Serviços Iniciais</t>
  </si>
  <si>
    <t>1.2</t>
  </si>
  <si>
    <t>VALOR</t>
  </si>
  <si>
    <t>BDI =</t>
  </si>
  <si>
    <t>Passeio público com bloco intertravado de concreto 20x10 cm, esp. 6 cm</t>
  </si>
  <si>
    <t>Remoção de passeio público</t>
  </si>
  <si>
    <t>PASSEIO PÚBLICO PAÇO MUNICIPAL</t>
  </si>
  <si>
    <t>DATA BASE DE CUSTO - SINAPI ABRIL 2019</t>
  </si>
  <si>
    <r>
      <t xml:space="preserve">CARACTERÍSTICAS: </t>
    </r>
    <r>
      <rPr>
        <sz val="8"/>
        <color indexed="8"/>
        <rFont val="Arial"/>
        <family val="2"/>
      </rPr>
      <t>Remoção de passeio público e execução de passeio público acessível em paver.</t>
    </r>
  </si>
  <si>
    <t>PATRÍCIA K. A. DÖRN</t>
  </si>
  <si>
    <t>MUNICIPIO DE CUNHATAÍ -SC:      </t>
  </si>
  <si>
    <t>CAU: A99379-4</t>
  </si>
  <si>
    <t>m³</t>
  </si>
  <si>
    <t>m</t>
  </si>
  <si>
    <t>Escavação manual para calha e caixa</t>
  </si>
  <si>
    <t>Alvenaria com tijolo maciço para caixa e calha</t>
  </si>
  <si>
    <t>Passeio público com bloco intertravado colorido (vermelho), tipo direcional, de concreto 20x10 cm, esp. 6 cm</t>
  </si>
  <si>
    <t>Passeio público com bloco intertravado colorido (vermelho), tipo alerta, de concreto 20x10 cm, esp. 6 cm</t>
  </si>
  <si>
    <t>Total do item 3.0 .............................................................</t>
  </si>
  <si>
    <t>Pavimentação</t>
  </si>
  <si>
    <t>CUNHATAÍ - SC</t>
  </si>
  <si>
    <t>Cunhataí/SC, Maio/2019.</t>
  </si>
  <si>
    <t>2.1</t>
  </si>
  <si>
    <t>2.2</t>
  </si>
  <si>
    <t>4.4</t>
  </si>
  <si>
    <t>2.3</t>
  </si>
  <si>
    <t>3.0</t>
  </si>
  <si>
    <t>3.1</t>
  </si>
  <si>
    <t>3.2</t>
  </si>
  <si>
    <t>3.3</t>
  </si>
  <si>
    <t>4.0</t>
  </si>
  <si>
    <t>4.1</t>
  </si>
  <si>
    <t>4.3</t>
  </si>
  <si>
    <t>4.2</t>
  </si>
  <si>
    <t>Total do item 4.0 .............................................................</t>
  </si>
  <si>
    <t>Alvenaria</t>
  </si>
  <si>
    <t>Drenagem Pluvial</t>
  </si>
  <si>
    <t>2.4</t>
  </si>
  <si>
    <t>Tubo PVC DN 100 mm para drenagem - fornecimento, instalação e escavação</t>
  </si>
  <si>
    <t>2.5</t>
  </si>
  <si>
    <t>Joelho 45º PVC DN 100 mm - fornecimento e instalação</t>
  </si>
  <si>
    <t>und</t>
  </si>
  <si>
    <t>Grelha de ferro fundido larg. = 30 cm, com pintura</t>
  </si>
  <si>
    <t>4.5</t>
  </si>
  <si>
    <t>Contrapiso e regularização para assentamento de piso cerâmico</t>
  </si>
  <si>
    <t>Revestimento cerâmico antiderrapante 45x45cm ou similar</t>
  </si>
  <si>
    <t>Piso tátil alerta de borracha colorido colado</t>
  </si>
  <si>
    <t>1.3</t>
  </si>
  <si>
    <t>Demolição de alvenaria</t>
  </si>
  <si>
    <t>ART/Placa de obra</t>
  </si>
  <si>
    <t>Alvenaria de bloco cerâmicos em mureta e banheiro</t>
  </si>
  <si>
    <t>Total do item 5.0 .............................................................</t>
  </si>
  <si>
    <t>Serviços Complementares</t>
  </si>
  <si>
    <t>Porta completa de giro 90x210cm, instalada</t>
  </si>
  <si>
    <t>Barra de apoio em aço inox 60x3cm</t>
  </si>
  <si>
    <r>
      <t xml:space="preserve">DATA: </t>
    </r>
    <r>
      <rPr>
        <sz val="8"/>
        <color indexed="8"/>
        <rFont val="Arial"/>
        <family val="2"/>
      </rPr>
      <t>28/Mai/2019</t>
    </r>
  </si>
  <si>
    <t>74195/001</t>
  </si>
  <si>
    <t>73924/001</t>
  </si>
  <si>
    <t>Corrimão em duas alturas, incluso instalação</t>
  </si>
  <si>
    <t>Pintura de corrimão</t>
  </si>
  <si>
    <t>3.4</t>
  </si>
  <si>
    <t>Pintura mureta</t>
  </si>
  <si>
    <t>3.5</t>
  </si>
  <si>
    <t>Pintura mureta e parede</t>
  </si>
  <si>
    <t>Revestimento cerâmico  45x45cm ou similar</t>
  </si>
  <si>
    <t>Chapisco em muretas de proteção</t>
  </si>
  <si>
    <t>Massa única em muretas  de proteção e paredes banheiro</t>
  </si>
  <si>
    <t>Barra de apoio em aço inox 80x3cm</t>
  </si>
  <si>
    <t>5.1</t>
  </si>
  <si>
    <t>5.2</t>
  </si>
  <si>
    <t>5.3</t>
  </si>
  <si>
    <t>5.4</t>
  </si>
  <si>
    <t>5.5</t>
  </si>
  <si>
    <t>LUCIANO FRANZ</t>
  </si>
  <si>
    <t>5.0</t>
  </si>
  <si>
    <t>2.0</t>
  </si>
  <si>
    <t>LOCALIZAÇÃO:  Rua 29 de Setembro esquina com a Rua João Sehnem - Centro - Cunhataí/SC</t>
  </si>
  <si>
    <t>LOCALIZAÇÃO: Rua 29 de Setembro esquina com a Rua João Sehnem - Centro - Cunhataí/SC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</si>
</sst>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#,##0.0_);\(#,##0.0\)"/>
    <numFmt numFmtId="194" formatCode="_(* #.##0.00_);_(* \(#.##0.00\);_(* &quot;-&quot;??_);_(@_)"/>
    <numFmt numFmtId="195" formatCode="#.##0.00_);\(#.##0.00\)"/>
    <numFmt numFmtId="196" formatCode="[$-416]d\ \ mmmm\,\ yyyy;@"/>
    <numFmt numFmtId="197" formatCode="[$€-2]\ #,##0.00_);[Red]\([$€-2]\ #,##0.00\)"/>
    <numFmt numFmtId="198" formatCode="&quot;$&quot;#,##0.00"/>
    <numFmt numFmtId="199" formatCode="[$-409]dddd\,\ mmmm\ dd\,\ yyyy"/>
    <numFmt numFmtId="200" formatCode="[$-409]h:mm:ss\ AM/PM"/>
    <numFmt numFmtId="201" formatCode="[$-416]dddd\,\ d&quot; de &quot;mmmm&quot; de &quot;yyyy"/>
    <numFmt numFmtId="202" formatCode="00000"/>
    <numFmt numFmtId="203" formatCode="0.00;[Red]0.00"/>
    <numFmt numFmtId="204" formatCode="&quot;R$&quot;\ #,##0.00"/>
    <numFmt numFmtId="205" formatCode="&quot;R$&quot;\ #,##0.00;[Red]&quot;R$&quot;\ #,##0.00"/>
    <numFmt numFmtId="206" formatCode="#,##0.00;[Red]#,##0.00"/>
    <numFmt numFmtId="207" formatCode="0.0"/>
    <numFmt numFmtId="208" formatCode="0.0000"/>
    <numFmt numFmtId="209" formatCode="0.000"/>
    <numFmt numFmtId="210" formatCode="&quot;Ativado&quot;;&quot;Ativado&quot;;&quot;Desativado&quot;"/>
    <numFmt numFmtId="211" formatCode="_ &quot;R$&quot;* #\,##0\.00_ ;_ &quot;R$&quot;* \-#\,##0\.00_ ;_ &quot;R$&quot;* &quot;-&quot;??_ ;_ @_ "/>
    <numFmt numFmtId="212" formatCode="_ * #\,##0\.00_ ;_ * \-#\,##0\.00_ ;_ * &quot;-&quot;??_ ;_ @_ "/>
    <numFmt numFmtId="213" formatCode="0.00;\-0.00;;@"/>
    <numFmt numFmtId="214" formatCode="&quot;R$&quot;\ #,##0.00;\-0.00;;@"/>
    <numFmt numFmtId="215" formatCode="0.00%;\-0.00;;@"/>
    <numFmt numFmtId="216" formatCode="0.00\ &quot;%&quot;;\-0.00;;@"/>
    <numFmt numFmtId="217" formatCode="&quot; R$&quot;\ 0.00;\-0.00;;@"/>
    <numFmt numFmtId="218" formatCode="&quot; R$&quot;\ ###,###.00;\-0.00;;@"/>
    <numFmt numFmtId="219" formatCode="0.00_ ;\-0.00\ "/>
    <numFmt numFmtId="220" formatCode="0.0%"/>
    <numFmt numFmtId="221" formatCode="#.##0.00"/>
    <numFmt numFmtId="222" formatCode="_-* #.##0.00_-;\-* #.##0.00_-;_-* &quot;-&quot;??_-;_-@_-"/>
  </numFmts>
  <fonts count="55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10"/>
      <color indexed="18"/>
      <name val="Arial Narrow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  <xf numFmtId="21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4" fontId="12" fillId="34" borderId="13" xfId="0" applyNumberFormat="1" applyFont="1" applyFill="1" applyBorder="1" applyAlignment="1">
      <alignment horizontal="right" vertical="center" wrapText="1"/>
    </xf>
    <xf numFmtId="4" fontId="1" fillId="34" borderId="13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14" xfId="0" applyBorder="1" applyAlignment="1">
      <alignment horizontal="justify" vertical="top" wrapText="1"/>
    </xf>
    <xf numFmtId="0" fontId="11" fillId="34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/>
    </xf>
    <xf numFmtId="4" fontId="5" fillId="0" borderId="0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2" fillId="35" borderId="18" xfId="0" applyNumberFormat="1" applyFont="1" applyFill="1" applyBorder="1" applyAlignment="1">
      <alignment horizontal="center" vertical="center" wrapText="1"/>
    </xf>
    <xf numFmtId="0" fontId="2" fillId="35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4" fontId="13" fillId="0" borderId="11" xfId="0" applyNumberFormat="1" applyFont="1" applyFill="1" applyBorder="1" applyAlignment="1">
      <alignment horizontal="right"/>
    </xf>
    <xf numFmtId="4" fontId="14" fillId="35" borderId="17" xfId="0" applyNumberFormat="1" applyFont="1" applyFill="1" applyBorder="1" applyAlignment="1">
      <alignment horizontal="right" vertical="center" wrapText="1"/>
    </xf>
    <xf numFmtId="2" fontId="5" fillId="35" borderId="19" xfId="0" applyNumberFormat="1" applyFont="1" applyFill="1" applyBorder="1" applyAlignment="1">
      <alignment horizontal="right" vertical="center" wrapText="1"/>
    </xf>
    <xf numFmtId="4" fontId="15" fillId="34" borderId="13" xfId="0" applyNumberFormat="1" applyFont="1" applyFill="1" applyBorder="1" applyAlignment="1">
      <alignment horizontal="right" vertical="center" wrapText="1"/>
    </xf>
    <xf numFmtId="0" fontId="36" fillId="0" borderId="0" xfId="51">
      <alignment/>
      <protection/>
    </xf>
    <xf numFmtId="0" fontId="36" fillId="0" borderId="0" xfId="51" applyBorder="1">
      <alignment/>
      <protection/>
    </xf>
    <xf numFmtId="0" fontId="53" fillId="36" borderId="21" xfId="51" applyFont="1" applyFill="1" applyBorder="1" applyAlignment="1">
      <alignment horizontal="center"/>
      <protection/>
    </xf>
    <xf numFmtId="0" fontId="53" fillId="36" borderId="22" xfId="51" applyFont="1" applyFill="1" applyBorder="1" applyAlignment="1">
      <alignment horizontal="center"/>
      <protection/>
    </xf>
    <xf numFmtId="0" fontId="16" fillId="0" borderId="0" xfId="50" applyFont="1" applyBorder="1" applyAlignment="1">
      <alignment/>
      <protection/>
    </xf>
    <xf numFmtId="0" fontId="54" fillId="0" borderId="0" xfId="51" applyFont="1" applyBorder="1" applyAlignment="1">
      <alignment horizontal="left"/>
      <protection/>
    </xf>
    <xf numFmtId="10" fontId="54" fillId="37" borderId="23" xfId="51" applyNumberFormat="1" applyFont="1" applyFill="1" applyBorder="1" applyAlignment="1">
      <alignment horizontal="center" vertical="center"/>
      <protection/>
    </xf>
    <xf numFmtId="0" fontId="16" fillId="0" borderId="0" xfId="50" applyFont="1" applyFill="1" applyBorder="1" applyAlignment="1">
      <alignment/>
      <protection/>
    </xf>
    <xf numFmtId="0" fontId="17" fillId="0" borderId="0" xfId="50" applyFont="1" applyFill="1">
      <alignment/>
      <protection/>
    </xf>
    <xf numFmtId="0" fontId="19" fillId="0" borderId="0" xfId="50" applyFont="1">
      <alignment/>
      <protection/>
    </xf>
    <xf numFmtId="0" fontId="19" fillId="0" borderId="0" xfId="50" applyFont="1" applyBorder="1" applyAlignment="1">
      <alignment/>
      <protection/>
    </xf>
    <xf numFmtId="176" fontId="54" fillId="37" borderId="23" xfId="46" applyFont="1" applyFill="1" applyBorder="1" applyAlignment="1">
      <alignment horizontal="center" vertical="center"/>
    </xf>
    <xf numFmtId="9" fontId="53" fillId="0" borderId="12" xfId="54" applyFont="1" applyFill="1" applyBorder="1" applyAlignment="1">
      <alignment horizontal="center" vertical="center"/>
    </xf>
    <xf numFmtId="9" fontId="53" fillId="0" borderId="24" xfId="54" applyFont="1" applyFill="1" applyBorder="1" applyAlignment="1">
      <alignment horizontal="center" vertical="center"/>
    </xf>
    <xf numFmtId="0" fontId="53" fillId="36" borderId="25" xfId="51" applyFont="1" applyFill="1" applyBorder="1" applyAlignment="1">
      <alignment horizontal="center"/>
      <protection/>
    </xf>
    <xf numFmtId="0" fontId="53" fillId="36" borderId="26" xfId="51" applyFont="1" applyFill="1" applyBorder="1" applyAlignment="1">
      <alignment horizontal="center"/>
      <protection/>
    </xf>
    <xf numFmtId="9" fontId="53" fillId="0" borderId="23" xfId="54" applyFont="1" applyFill="1" applyBorder="1" applyAlignment="1">
      <alignment horizontal="center" vertical="center"/>
    </xf>
    <xf numFmtId="9" fontId="53" fillId="0" borderId="27" xfId="54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0" fillId="0" borderId="14" xfId="0" applyNumberFormat="1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5" fillId="0" borderId="30" xfId="0" applyNumberFormat="1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2" fontId="3" fillId="35" borderId="11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left"/>
    </xf>
    <xf numFmtId="9" fontId="4" fillId="0" borderId="34" xfId="54" applyFont="1" applyBorder="1" applyAlignment="1">
      <alignment horizontal="left" wrapText="1"/>
    </xf>
    <xf numFmtId="0" fontId="4" fillId="0" borderId="12" xfId="0" applyFont="1" applyBorder="1" applyAlignment="1">
      <alignment horizontal="right" wrapText="1"/>
    </xf>
    <xf numFmtId="207" fontId="8" fillId="0" borderId="11" xfId="0" applyNumberFormat="1" applyFont="1" applyFill="1" applyBorder="1" applyAlignment="1">
      <alignment horizontal="center"/>
    </xf>
    <xf numFmtId="44" fontId="53" fillId="0" borderId="35" xfId="51" applyNumberFormat="1" applyFont="1" applyFill="1" applyBorder="1" applyAlignment="1">
      <alignment horizontal="center" vertical="center"/>
      <protection/>
    </xf>
    <xf numFmtId="10" fontId="53" fillId="0" borderId="12" xfId="51" applyNumberFormat="1" applyFont="1" applyFill="1" applyBorder="1" applyAlignment="1">
      <alignment horizontal="center" vertical="center"/>
      <protection/>
    </xf>
    <xf numFmtId="10" fontId="53" fillId="0" borderId="23" xfId="51" applyNumberFormat="1" applyFont="1" applyFill="1" applyBorder="1" applyAlignment="1">
      <alignment horizontal="center" vertical="center"/>
      <protection/>
    </xf>
    <xf numFmtId="10" fontId="53" fillId="0" borderId="36" xfId="51" applyNumberFormat="1" applyFont="1" applyFill="1" applyBorder="1" applyAlignment="1">
      <alignment horizontal="center" vertical="center"/>
      <protection/>
    </xf>
    <xf numFmtId="9" fontId="53" fillId="0" borderId="36" xfId="54" applyFont="1" applyFill="1" applyBorder="1" applyAlignment="1">
      <alignment horizontal="center" vertical="center"/>
    </xf>
    <xf numFmtId="9" fontId="53" fillId="0" borderId="37" xfId="54" applyFont="1" applyFill="1" applyBorder="1" applyAlignment="1">
      <alignment horizontal="center" vertical="center"/>
    </xf>
    <xf numFmtId="2" fontId="3" fillId="35" borderId="33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44" fontId="53" fillId="0" borderId="12" xfId="51" applyNumberFormat="1" applyFont="1" applyFill="1" applyBorder="1" applyAlignment="1">
      <alignment horizontal="center" vertical="center"/>
      <protection/>
    </xf>
    <xf numFmtId="44" fontId="53" fillId="0" borderId="36" xfId="51" applyNumberFormat="1" applyFont="1" applyFill="1" applyBorder="1" applyAlignment="1">
      <alignment horizontal="center" vertical="center"/>
      <protection/>
    </xf>
    <xf numFmtId="0" fontId="53" fillId="0" borderId="38" xfId="51" applyFont="1" applyFill="1" applyBorder="1">
      <alignment/>
      <protection/>
    </xf>
    <xf numFmtId="0" fontId="53" fillId="0" borderId="34" xfId="51" applyFont="1" applyFill="1" applyBorder="1">
      <alignment/>
      <protection/>
    </xf>
    <xf numFmtId="0" fontId="53" fillId="0" borderId="39" xfId="51" applyFont="1" applyFill="1" applyBorder="1">
      <alignment/>
      <protection/>
    </xf>
    <xf numFmtId="0" fontId="53" fillId="0" borderId="40" xfId="51" applyNumberFormat="1" applyFont="1" applyFill="1" applyBorder="1" applyAlignment="1">
      <alignment horizontal="center"/>
      <protection/>
    </xf>
    <xf numFmtId="0" fontId="53" fillId="0" borderId="41" xfId="51" applyNumberFormat="1" applyFont="1" applyFill="1" applyBorder="1" applyAlignment="1">
      <alignment horizontal="center"/>
      <protection/>
    </xf>
    <xf numFmtId="0" fontId="53" fillId="0" borderId="42" xfId="51" applyNumberFormat="1" applyFont="1" applyFill="1" applyBorder="1" applyAlignment="1">
      <alignment horizontal="center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10" fillId="36" borderId="50" xfId="0" applyFont="1" applyFill="1" applyBorder="1" applyAlignment="1">
      <alignment horizontal="center" vertical="center" wrapText="1"/>
    </xf>
    <xf numFmtId="0" fontId="10" fillId="36" borderId="45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10" fillId="36" borderId="51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52" xfId="0" applyFont="1" applyFill="1" applyBorder="1" applyAlignment="1">
      <alignment horizontal="center" vertical="center" wrapText="1"/>
    </xf>
    <xf numFmtId="0" fontId="10" fillId="36" borderId="53" xfId="0" applyFont="1" applyFill="1" applyBorder="1" applyAlignment="1">
      <alignment horizontal="center" vertical="center" wrapText="1"/>
    </xf>
    <xf numFmtId="0" fontId="10" fillId="36" borderId="54" xfId="0" applyFont="1" applyFill="1" applyBorder="1" applyAlignment="1">
      <alignment horizontal="center" vertical="center" wrapText="1"/>
    </xf>
    <xf numFmtId="0" fontId="10" fillId="36" borderId="55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Border="1" applyAlignment="1">
      <alignment horizontal="justify" vertical="center" wrapText="1"/>
    </xf>
    <xf numFmtId="0" fontId="2" fillId="0" borderId="60" xfId="0" applyFont="1" applyBorder="1" applyAlignment="1">
      <alignment horizontal="justify" vertical="center" wrapText="1"/>
    </xf>
    <xf numFmtId="0" fontId="2" fillId="0" borderId="54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justify" vertical="center" wrapText="1"/>
    </xf>
    <xf numFmtId="0" fontId="53" fillId="36" borderId="40" xfId="51" applyFont="1" applyFill="1" applyBorder="1" applyAlignment="1">
      <alignment horizontal="center" vertical="center" wrapText="1"/>
      <protection/>
    </xf>
    <xf numFmtId="0" fontId="53" fillId="36" borderId="41" xfId="51" applyFont="1" applyFill="1" applyBorder="1" applyAlignment="1">
      <alignment horizontal="center" vertical="center" wrapText="1"/>
      <protection/>
    </xf>
    <xf numFmtId="0" fontId="53" fillId="36" borderId="61" xfId="51" applyFont="1" applyFill="1" applyBorder="1" applyAlignment="1">
      <alignment horizontal="center" vertical="center" wrapText="1"/>
      <protection/>
    </xf>
    <xf numFmtId="0" fontId="53" fillId="36" borderId="25" xfId="51" applyFont="1" applyFill="1" applyBorder="1" applyAlignment="1">
      <alignment horizontal="center" vertical="center" wrapText="1"/>
      <protection/>
    </xf>
    <xf numFmtId="0" fontId="53" fillId="36" borderId="62" xfId="51" applyFont="1" applyFill="1" applyBorder="1" applyAlignment="1">
      <alignment horizontal="center" vertical="center" wrapText="1"/>
      <protection/>
    </xf>
    <xf numFmtId="0" fontId="54" fillId="36" borderId="63" xfId="51" applyFont="1" applyFill="1" applyBorder="1" applyAlignment="1">
      <alignment horizontal="center"/>
      <protection/>
    </xf>
    <xf numFmtId="0" fontId="54" fillId="36" borderId="64" xfId="51" applyFont="1" applyFill="1" applyBorder="1" applyAlignment="1">
      <alignment horizontal="center"/>
      <protection/>
    </xf>
    <xf numFmtId="0" fontId="54" fillId="36" borderId="65" xfId="51" applyFont="1" applyFill="1" applyBorder="1" applyAlignment="1">
      <alignment horizontal="center"/>
      <protection/>
    </xf>
    <xf numFmtId="0" fontId="54" fillId="36" borderId="66" xfId="51" applyFont="1" applyFill="1" applyBorder="1" applyAlignment="1">
      <alignment horizontal="center" vertical="center"/>
      <protection/>
    </xf>
    <xf numFmtId="0" fontId="54" fillId="36" borderId="67" xfId="51" applyFont="1" applyFill="1" applyBorder="1" applyAlignment="1">
      <alignment horizontal="center" vertical="center"/>
      <protection/>
    </xf>
    <xf numFmtId="0" fontId="54" fillId="0" borderId="68" xfId="51" applyFont="1" applyBorder="1" applyAlignment="1">
      <alignment horizontal="left"/>
      <protection/>
    </xf>
    <xf numFmtId="0" fontId="54" fillId="0" borderId="23" xfId="51" applyFont="1" applyBorder="1" applyAlignment="1">
      <alignment horizontal="left"/>
      <protection/>
    </xf>
    <xf numFmtId="10" fontId="53" fillId="0" borderId="23" xfId="54" applyNumberFormat="1" applyFont="1" applyFill="1" applyBorder="1" applyAlignment="1">
      <alignment horizontal="center" vertical="center"/>
    </xf>
    <xf numFmtId="10" fontId="53" fillId="0" borderId="27" xfId="54" applyNumberFormat="1" applyFont="1" applyFill="1" applyBorder="1" applyAlignment="1">
      <alignment horizontal="center" vertical="center"/>
    </xf>
    <xf numFmtId="0" fontId="54" fillId="0" borderId="69" xfId="51" applyFont="1" applyBorder="1" applyAlignment="1">
      <alignment horizontal="left"/>
      <protection/>
    </xf>
    <xf numFmtId="0" fontId="54" fillId="0" borderId="12" xfId="51" applyFont="1" applyBorder="1" applyAlignment="1">
      <alignment horizontal="left"/>
      <protection/>
    </xf>
    <xf numFmtId="4" fontId="5" fillId="1" borderId="70" xfId="52" applyNumberFormat="1" applyFont="1" applyFill="1" applyBorder="1" applyAlignment="1" applyProtection="1">
      <alignment vertical="center"/>
      <protection hidden="1"/>
    </xf>
    <xf numFmtId="4" fontId="5" fillId="1" borderId="64" xfId="51" applyNumberFormat="1" applyFont="1" applyFill="1" applyBorder="1" applyAlignment="1" applyProtection="1">
      <alignment vertical="center"/>
      <protection hidden="1"/>
    </xf>
    <xf numFmtId="176" fontId="53" fillId="0" borderId="12" xfId="46" applyFont="1" applyFill="1" applyBorder="1" applyAlignment="1">
      <alignment horizontal="center" vertical="center"/>
    </xf>
    <xf numFmtId="176" fontId="53" fillId="0" borderId="24" xfId="46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0" fontId="54" fillId="0" borderId="12" xfId="54" applyNumberFormat="1" applyFont="1" applyFill="1" applyBorder="1" applyAlignment="1">
      <alignment horizontal="center" vertical="center"/>
    </xf>
    <xf numFmtId="10" fontId="54" fillId="0" borderId="24" xfId="54" applyNumberFormat="1" applyFont="1" applyFill="1" applyBorder="1" applyAlignment="1">
      <alignment horizontal="center" vertical="center"/>
    </xf>
    <xf numFmtId="0" fontId="54" fillId="0" borderId="71" xfId="51" applyFont="1" applyBorder="1" applyAlignment="1">
      <alignment horizontal="left"/>
      <protection/>
    </xf>
    <xf numFmtId="0" fontId="54" fillId="0" borderId="36" xfId="51" applyFont="1" applyBorder="1" applyAlignment="1">
      <alignment horizontal="left"/>
      <protection/>
    </xf>
    <xf numFmtId="176" fontId="54" fillId="0" borderId="36" xfId="46" applyFont="1" applyFill="1" applyBorder="1" applyAlignment="1">
      <alignment horizontal="center" vertical="center"/>
    </xf>
    <xf numFmtId="176" fontId="54" fillId="0" borderId="37" xfId="46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3" xfId="51"/>
    <cellStyle name="Normal_Plan1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IV50"/>
  <sheetViews>
    <sheetView tabSelected="1" view="pageBreakPreview" zoomScale="115" zoomScaleNormal="115" zoomScaleSheetLayoutView="115" zoomScalePageLayoutView="0" workbookViewId="0" topLeftCell="A1">
      <pane ySplit="11" topLeftCell="A12" activePane="bottomLeft" state="frozen"/>
      <selection pane="topLeft" activeCell="A1" sqref="A1"/>
      <selection pane="bottomLeft" activeCell="A7" sqref="A7:D8"/>
    </sheetView>
  </sheetViews>
  <sheetFormatPr defaultColWidth="9.140625" defaultRowHeight="15" customHeight="1"/>
  <cols>
    <col min="1" max="1" width="11.140625" style="0" customWidth="1"/>
    <col min="2" max="2" width="8.7109375" style="0" customWidth="1"/>
    <col min="3" max="3" width="11.140625" style="0" customWidth="1"/>
    <col min="4" max="4" width="45.7109375" style="0" customWidth="1"/>
    <col min="5" max="5" width="5.00390625" style="12" customWidth="1"/>
    <col min="6" max="6" width="10.57421875" style="0" customWidth="1"/>
    <col min="7" max="7" width="10.7109375" style="0" customWidth="1"/>
    <col min="8" max="8" width="15.8515625" style="0" customWidth="1"/>
    <col min="9" max="9" width="2.00390625" style="9" customWidth="1"/>
    <col min="10" max="11" width="11.7109375" style="9" customWidth="1"/>
    <col min="12" max="12" width="9.140625" style="8" customWidth="1"/>
  </cols>
  <sheetData>
    <row r="1" spans="1:8" ht="6.75" customHeight="1">
      <c r="A1" s="117"/>
      <c r="B1" s="118"/>
      <c r="C1" s="118"/>
      <c r="D1" s="118"/>
      <c r="E1" s="118"/>
      <c r="F1" s="118"/>
      <c r="G1" s="118"/>
      <c r="H1" s="119"/>
    </row>
    <row r="2" spans="1:9" ht="9.75" customHeight="1">
      <c r="A2" s="120"/>
      <c r="B2" s="121"/>
      <c r="C2" s="121"/>
      <c r="D2" s="121"/>
      <c r="E2" s="121"/>
      <c r="F2" s="121"/>
      <c r="G2" s="121"/>
      <c r="H2" s="122"/>
      <c r="I2" s="13"/>
    </row>
    <row r="3" spans="1:9" ht="6.75" customHeight="1">
      <c r="A3" s="120"/>
      <c r="B3" s="121"/>
      <c r="C3" s="121"/>
      <c r="D3" s="121"/>
      <c r="E3" s="121"/>
      <c r="F3" s="121"/>
      <c r="G3" s="121"/>
      <c r="H3" s="122"/>
      <c r="I3" s="13"/>
    </row>
    <row r="4" spans="1:8" ht="6.75" customHeight="1" thickBot="1">
      <c r="A4" s="123"/>
      <c r="B4" s="124"/>
      <c r="C4" s="124"/>
      <c r="D4" s="124"/>
      <c r="E4" s="124"/>
      <c r="F4" s="124"/>
      <c r="G4" s="124"/>
      <c r="H4" s="125"/>
    </row>
    <row r="5" spans="1:8" ht="15" customHeight="1">
      <c r="A5" s="126" t="s">
        <v>8</v>
      </c>
      <c r="B5" s="109" t="s">
        <v>39</v>
      </c>
      <c r="C5" s="109"/>
      <c r="D5" s="109"/>
      <c r="E5" s="109"/>
      <c r="F5" s="110"/>
      <c r="G5" s="113"/>
      <c r="H5" s="114"/>
    </row>
    <row r="6" spans="1:8" ht="15" customHeight="1">
      <c r="A6" s="127"/>
      <c r="B6" s="111"/>
      <c r="C6" s="111"/>
      <c r="D6" s="111"/>
      <c r="E6" s="111"/>
      <c r="F6" s="112"/>
      <c r="G6" s="87"/>
      <c r="H6" s="89"/>
    </row>
    <row r="7" spans="1:11" ht="15" customHeight="1">
      <c r="A7" s="128" t="s">
        <v>109</v>
      </c>
      <c r="B7" s="129"/>
      <c r="C7" s="129"/>
      <c r="D7" s="130"/>
      <c r="E7" s="134" t="s">
        <v>41</v>
      </c>
      <c r="F7" s="135"/>
      <c r="G7" s="135"/>
      <c r="H7" s="136"/>
      <c r="K7" s="13"/>
    </row>
    <row r="8" spans="1:8" ht="15" customHeight="1">
      <c r="A8" s="131"/>
      <c r="B8" s="132"/>
      <c r="C8" s="132"/>
      <c r="D8" s="133"/>
      <c r="E8" s="137"/>
      <c r="F8" s="138"/>
      <c r="G8" s="138"/>
      <c r="H8" s="139"/>
    </row>
    <row r="9" spans="1:8" ht="15" customHeight="1">
      <c r="A9" s="115" t="s">
        <v>40</v>
      </c>
      <c r="B9" s="116"/>
      <c r="C9" s="116"/>
      <c r="D9" s="116"/>
      <c r="E9" s="16"/>
      <c r="F9" s="16"/>
      <c r="G9" s="63" t="s">
        <v>36</v>
      </c>
      <c r="H9" s="62">
        <v>0.2</v>
      </c>
    </row>
    <row r="10" spans="1:8" ht="15" customHeight="1">
      <c r="A10" s="105" t="s">
        <v>0</v>
      </c>
      <c r="B10" s="102" t="s">
        <v>17</v>
      </c>
      <c r="C10" s="102" t="s">
        <v>35</v>
      </c>
      <c r="D10" s="102" t="s">
        <v>1</v>
      </c>
      <c r="E10" s="104" t="s">
        <v>2</v>
      </c>
      <c r="F10" s="105" t="s">
        <v>3</v>
      </c>
      <c r="G10" s="4" t="s">
        <v>32</v>
      </c>
      <c r="H10" s="105" t="s">
        <v>13</v>
      </c>
    </row>
    <row r="11" spans="1:8" ht="20.25" customHeight="1">
      <c r="A11" s="105"/>
      <c r="B11" s="103"/>
      <c r="C11" s="103"/>
      <c r="D11" s="103"/>
      <c r="E11" s="104"/>
      <c r="F11" s="105"/>
      <c r="G11" s="5" t="s">
        <v>4</v>
      </c>
      <c r="H11" s="105"/>
    </row>
    <row r="12" spans="1:8" ht="15" customHeight="1">
      <c r="A12" s="3" t="s">
        <v>6</v>
      </c>
      <c r="B12" s="3"/>
      <c r="C12" s="3"/>
      <c r="D12" s="24" t="s">
        <v>33</v>
      </c>
      <c r="E12" s="22"/>
      <c r="F12" s="19"/>
      <c r="G12" s="20"/>
      <c r="H12" s="19"/>
    </row>
    <row r="13" spans="1:8" ht="15" customHeight="1">
      <c r="A13" s="25" t="s">
        <v>7</v>
      </c>
      <c r="B13" s="25" t="s">
        <v>14</v>
      </c>
      <c r="C13" s="59">
        <v>311.89</v>
      </c>
      <c r="D13" s="27" t="s">
        <v>82</v>
      </c>
      <c r="E13" s="26" t="s">
        <v>11</v>
      </c>
      <c r="F13" s="14">
        <v>1.5</v>
      </c>
      <c r="G13" s="32">
        <f>C13*(1+$H$9)</f>
        <v>374.27</v>
      </c>
      <c r="H13" s="14">
        <f>(F13*G13)</f>
        <v>561.41</v>
      </c>
    </row>
    <row r="14" spans="1:8" ht="12.75">
      <c r="A14" s="25" t="s">
        <v>34</v>
      </c>
      <c r="B14" s="25">
        <v>97635</v>
      </c>
      <c r="C14" s="59">
        <v>11.3</v>
      </c>
      <c r="D14" s="27" t="s">
        <v>38</v>
      </c>
      <c r="E14" s="26" t="s">
        <v>11</v>
      </c>
      <c r="F14" s="14">
        <v>330.37</v>
      </c>
      <c r="G14" s="32">
        <f>C14*(1+$H$9)</f>
        <v>13.56</v>
      </c>
      <c r="H14" s="14">
        <f>(F14*G14)</f>
        <v>4479.82</v>
      </c>
    </row>
    <row r="15" spans="1:8" ht="12.75">
      <c r="A15" s="25" t="s">
        <v>80</v>
      </c>
      <c r="B15" s="25">
        <v>97622</v>
      </c>
      <c r="C15" s="59">
        <v>38.53</v>
      </c>
      <c r="D15" s="27" t="s">
        <v>81</v>
      </c>
      <c r="E15" s="26" t="s">
        <v>45</v>
      </c>
      <c r="F15" s="14">
        <v>1.16</v>
      </c>
      <c r="G15" s="32">
        <f>C15*(1+$H$9)</f>
        <v>46.24</v>
      </c>
      <c r="H15" s="14">
        <f>(F15*G15)</f>
        <v>53.64</v>
      </c>
    </row>
    <row r="16" spans="1:8" ht="12.75">
      <c r="A16" s="17"/>
      <c r="B16" s="17"/>
      <c r="C16" s="17"/>
      <c r="D16" s="2" t="s">
        <v>9</v>
      </c>
      <c r="E16" s="23"/>
      <c r="F16" s="18"/>
      <c r="G16" s="21"/>
      <c r="H16" s="31">
        <f>SUM(H13:H15)</f>
        <v>5094.87</v>
      </c>
    </row>
    <row r="17" spans="1:8" ht="15" customHeight="1">
      <c r="A17" s="64" t="s">
        <v>108</v>
      </c>
      <c r="B17" s="3"/>
      <c r="C17" s="3"/>
      <c r="D17" s="24" t="s">
        <v>69</v>
      </c>
      <c r="E17" s="22"/>
      <c r="F17" s="19"/>
      <c r="G17" s="20"/>
      <c r="H17" s="19"/>
    </row>
    <row r="18" spans="1:8" ht="15" customHeight="1">
      <c r="A18" s="25" t="s">
        <v>55</v>
      </c>
      <c r="B18" s="25">
        <v>93358</v>
      </c>
      <c r="C18" s="59">
        <v>58.03</v>
      </c>
      <c r="D18" s="27" t="s">
        <v>47</v>
      </c>
      <c r="E18" s="26" t="s">
        <v>45</v>
      </c>
      <c r="F18" s="14">
        <v>0.63</v>
      </c>
      <c r="G18" s="32">
        <f>C18*(1+$H$9)</f>
        <v>69.64</v>
      </c>
      <c r="H18" s="14">
        <f>(F18*G18)</f>
        <v>43.87</v>
      </c>
    </row>
    <row r="19" spans="1:8" ht="12.75">
      <c r="A19" s="25" t="s">
        <v>56</v>
      </c>
      <c r="B19" s="25">
        <v>95474</v>
      </c>
      <c r="C19" s="59">
        <v>592.99</v>
      </c>
      <c r="D19" s="27" t="s">
        <v>48</v>
      </c>
      <c r="E19" s="26" t="s">
        <v>45</v>
      </c>
      <c r="F19" s="14">
        <v>0.36</v>
      </c>
      <c r="G19" s="32">
        <f>C19*(1+$H$9)</f>
        <v>711.59</v>
      </c>
      <c r="H19" s="14">
        <f>(F19*G19)</f>
        <v>256.17</v>
      </c>
    </row>
    <row r="20" spans="1:8" ht="12.75">
      <c r="A20" s="25" t="s">
        <v>58</v>
      </c>
      <c r="B20" s="25">
        <v>83623</v>
      </c>
      <c r="C20" s="59">
        <v>214.42</v>
      </c>
      <c r="D20" s="27" t="s">
        <v>75</v>
      </c>
      <c r="E20" s="26" t="s">
        <v>46</v>
      </c>
      <c r="F20" s="14">
        <v>3.3</v>
      </c>
      <c r="G20" s="32">
        <f>C20*(1+$H$9)</f>
        <v>257.3</v>
      </c>
      <c r="H20" s="14">
        <f>(F20*G20)</f>
        <v>849.09</v>
      </c>
    </row>
    <row r="21" spans="1:8" ht="22.5">
      <c r="A21" s="25" t="s">
        <v>70</v>
      </c>
      <c r="B21" s="25">
        <v>83671</v>
      </c>
      <c r="C21" s="59">
        <v>46.81</v>
      </c>
      <c r="D21" s="27" t="s">
        <v>71</v>
      </c>
      <c r="E21" s="26" t="s">
        <v>46</v>
      </c>
      <c r="F21" s="14">
        <v>36</v>
      </c>
      <c r="G21" s="32">
        <f>C21*(1+$H$9)</f>
        <v>56.17</v>
      </c>
      <c r="H21" s="14">
        <f>(F21*G21)</f>
        <v>2022.12</v>
      </c>
    </row>
    <row r="22" spans="1:8" ht="12.75">
      <c r="A22" s="25" t="s">
        <v>72</v>
      </c>
      <c r="B22" s="25">
        <v>89531</v>
      </c>
      <c r="C22" s="59">
        <v>20.55</v>
      </c>
      <c r="D22" s="27" t="s">
        <v>73</v>
      </c>
      <c r="E22" s="26" t="s">
        <v>74</v>
      </c>
      <c r="F22" s="14">
        <v>1</v>
      </c>
      <c r="G22" s="32">
        <f>C22*(1+$H$9)</f>
        <v>24.66</v>
      </c>
      <c r="H22" s="14">
        <f>(F22*G22)</f>
        <v>24.66</v>
      </c>
    </row>
    <row r="23" spans="1:8" ht="12.75">
      <c r="A23" s="17"/>
      <c r="B23" s="17"/>
      <c r="C23" s="17"/>
      <c r="D23" s="2" t="s">
        <v>10</v>
      </c>
      <c r="E23" s="23"/>
      <c r="F23" s="18"/>
      <c r="G23" s="21"/>
      <c r="H23" s="31">
        <f>SUM(H18:H22)</f>
        <v>3195.91</v>
      </c>
    </row>
    <row r="24" spans="1:8" ht="15" customHeight="1">
      <c r="A24" s="3" t="s">
        <v>59</v>
      </c>
      <c r="B24" s="3"/>
      <c r="C24" s="3"/>
      <c r="D24" s="24" t="s">
        <v>68</v>
      </c>
      <c r="E24" s="22"/>
      <c r="F24" s="19"/>
      <c r="G24" s="20"/>
      <c r="H24" s="19"/>
    </row>
    <row r="25" spans="1:8" ht="15" customHeight="1">
      <c r="A25" s="25" t="s">
        <v>60</v>
      </c>
      <c r="B25" s="25">
        <v>87473</v>
      </c>
      <c r="C25" s="59">
        <v>52</v>
      </c>
      <c r="D25" s="27" t="s">
        <v>83</v>
      </c>
      <c r="E25" s="26" t="s">
        <v>11</v>
      </c>
      <c r="F25" s="14">
        <f>6.91+7.75</f>
        <v>14.66</v>
      </c>
      <c r="G25" s="32">
        <f>C25*(1+$H$9)</f>
        <v>62.4</v>
      </c>
      <c r="H25" s="14">
        <f>(F25*G25)</f>
        <v>914.78</v>
      </c>
    </row>
    <row r="26" spans="1:8" ht="15" customHeight="1">
      <c r="A26" s="25" t="s">
        <v>61</v>
      </c>
      <c r="B26" s="15">
        <v>87879</v>
      </c>
      <c r="C26" s="59">
        <v>2.97</v>
      </c>
      <c r="D26" s="27" t="s">
        <v>98</v>
      </c>
      <c r="E26" s="26" t="s">
        <v>11</v>
      </c>
      <c r="F26" s="14">
        <f>F25*2.2</f>
        <v>32.25</v>
      </c>
      <c r="G26" s="32">
        <f>C26*(1+$H$9)</f>
        <v>3.56</v>
      </c>
      <c r="H26" s="14">
        <f>(F26*G26)</f>
        <v>114.81</v>
      </c>
    </row>
    <row r="27" spans="1:8" ht="15" customHeight="1">
      <c r="A27" s="25" t="s">
        <v>62</v>
      </c>
      <c r="B27" s="15">
        <v>87529</v>
      </c>
      <c r="C27" s="59">
        <v>24.79</v>
      </c>
      <c r="D27" s="27" t="s">
        <v>99</v>
      </c>
      <c r="E27" s="26" t="s">
        <v>11</v>
      </c>
      <c r="F27" s="14">
        <v>23.46</v>
      </c>
      <c r="G27" s="32">
        <f>C27*(1+$H$9)</f>
        <v>29.75</v>
      </c>
      <c r="H27" s="14">
        <f>(F27*G27)</f>
        <v>697.94</v>
      </c>
    </row>
    <row r="28" spans="1:256" ht="15" customHeight="1">
      <c r="A28" s="25" t="s">
        <v>93</v>
      </c>
      <c r="B28" s="15">
        <v>87250</v>
      </c>
      <c r="C28" s="71">
        <v>36.41</v>
      </c>
      <c r="D28" s="72" t="s">
        <v>97</v>
      </c>
      <c r="E28" s="26" t="s">
        <v>11</v>
      </c>
      <c r="F28" s="14">
        <v>7.75</v>
      </c>
      <c r="G28" s="32">
        <f>C28*(1+$H$9)</f>
        <v>43.69</v>
      </c>
      <c r="H28" s="14">
        <f>(F28*G28)</f>
        <v>338.6</v>
      </c>
      <c r="I28" s="25" t="s">
        <v>93</v>
      </c>
      <c r="J28" s="15">
        <v>88489</v>
      </c>
      <c r="K28" s="59">
        <v>11.01</v>
      </c>
      <c r="L28" s="27" t="s">
        <v>94</v>
      </c>
      <c r="M28" s="26" t="s">
        <v>11</v>
      </c>
      <c r="N28" s="14">
        <v>6.91</v>
      </c>
      <c r="O28" s="32">
        <f>K28*(1+$H$9)</f>
        <v>13.21</v>
      </c>
      <c r="P28" s="14">
        <f>(N28*O28)</f>
        <v>91.28</v>
      </c>
      <c r="Q28" s="25" t="s">
        <v>93</v>
      </c>
      <c r="R28" s="15">
        <v>88489</v>
      </c>
      <c r="S28" s="59">
        <v>11.01</v>
      </c>
      <c r="T28" s="27" t="s">
        <v>94</v>
      </c>
      <c r="U28" s="26" t="s">
        <v>11</v>
      </c>
      <c r="V28" s="14">
        <v>6.91</v>
      </c>
      <c r="W28" s="32">
        <f>S28*(1+$H$9)</f>
        <v>13.21</v>
      </c>
      <c r="X28" s="14">
        <f>(V28*W28)</f>
        <v>91.28</v>
      </c>
      <c r="Y28" s="25" t="s">
        <v>93</v>
      </c>
      <c r="Z28" s="15">
        <v>88489</v>
      </c>
      <c r="AA28" s="59">
        <v>11.01</v>
      </c>
      <c r="AB28" s="27" t="s">
        <v>94</v>
      </c>
      <c r="AC28" s="26" t="s">
        <v>11</v>
      </c>
      <c r="AD28" s="14">
        <v>6.91</v>
      </c>
      <c r="AE28" s="32">
        <f>AA28*(1+$H$9)</f>
        <v>13.21</v>
      </c>
      <c r="AF28" s="14">
        <f>(AD28*AE28)</f>
        <v>91.28</v>
      </c>
      <c r="AG28" s="25" t="s">
        <v>93</v>
      </c>
      <c r="AH28" s="15">
        <v>88489</v>
      </c>
      <c r="AI28" s="59">
        <v>11.01</v>
      </c>
      <c r="AJ28" s="27" t="s">
        <v>94</v>
      </c>
      <c r="AK28" s="26" t="s">
        <v>11</v>
      </c>
      <c r="AL28" s="14">
        <v>6.91</v>
      </c>
      <c r="AM28" s="32">
        <f>AI28*(1+$H$9)</f>
        <v>13.21</v>
      </c>
      <c r="AN28" s="14">
        <f>(AL28*AM28)</f>
        <v>91.28</v>
      </c>
      <c r="AO28" s="25" t="s">
        <v>93</v>
      </c>
      <c r="AP28" s="15">
        <v>88489</v>
      </c>
      <c r="AQ28" s="59">
        <v>11.01</v>
      </c>
      <c r="AR28" s="27" t="s">
        <v>94</v>
      </c>
      <c r="AS28" s="26" t="s">
        <v>11</v>
      </c>
      <c r="AT28" s="14">
        <v>6.91</v>
      </c>
      <c r="AU28" s="32">
        <f>AQ28*(1+$H$9)</f>
        <v>13.21</v>
      </c>
      <c r="AV28" s="14">
        <f>(AT28*AU28)</f>
        <v>91.28</v>
      </c>
      <c r="AW28" s="25" t="s">
        <v>93</v>
      </c>
      <c r="AX28" s="15">
        <v>88489</v>
      </c>
      <c r="AY28" s="59">
        <v>11.01</v>
      </c>
      <c r="AZ28" s="27" t="s">
        <v>94</v>
      </c>
      <c r="BA28" s="26" t="s">
        <v>11</v>
      </c>
      <c r="BB28" s="14">
        <v>6.91</v>
      </c>
      <c r="BC28" s="32">
        <f>AY28*(1+$H$9)</f>
        <v>13.21</v>
      </c>
      <c r="BD28" s="14">
        <f>(BB28*BC28)</f>
        <v>91.28</v>
      </c>
      <c r="BE28" s="25" t="s">
        <v>93</v>
      </c>
      <c r="BF28" s="15">
        <v>88489</v>
      </c>
      <c r="BG28" s="59">
        <v>11.01</v>
      </c>
      <c r="BH28" s="27" t="s">
        <v>94</v>
      </c>
      <c r="BI28" s="26" t="s">
        <v>11</v>
      </c>
      <c r="BJ28" s="14">
        <v>6.91</v>
      </c>
      <c r="BK28" s="32">
        <f>BG28*(1+$H$9)</f>
        <v>13.21</v>
      </c>
      <c r="BL28" s="14">
        <f>(BJ28*BK28)</f>
        <v>91.28</v>
      </c>
      <c r="BM28" s="25" t="s">
        <v>93</v>
      </c>
      <c r="BN28" s="15">
        <v>88489</v>
      </c>
      <c r="BO28" s="59">
        <v>11.01</v>
      </c>
      <c r="BP28" s="27" t="s">
        <v>94</v>
      </c>
      <c r="BQ28" s="26" t="s">
        <v>11</v>
      </c>
      <c r="BR28" s="14">
        <v>6.91</v>
      </c>
      <c r="BS28" s="32">
        <f>BO28*(1+$H$9)</f>
        <v>13.21</v>
      </c>
      <c r="BT28" s="14">
        <f>(BR28*BS28)</f>
        <v>91.28</v>
      </c>
      <c r="BU28" s="25" t="s">
        <v>93</v>
      </c>
      <c r="BV28" s="15">
        <v>88489</v>
      </c>
      <c r="BW28" s="59">
        <v>11.01</v>
      </c>
      <c r="BX28" s="27" t="s">
        <v>94</v>
      </c>
      <c r="BY28" s="26" t="s">
        <v>11</v>
      </c>
      <c r="BZ28" s="14">
        <v>6.91</v>
      </c>
      <c r="CA28" s="32">
        <f>BW28*(1+$H$9)</f>
        <v>13.21</v>
      </c>
      <c r="CB28" s="14">
        <f>(BZ28*CA28)</f>
        <v>91.28</v>
      </c>
      <c r="CC28" s="25" t="s">
        <v>93</v>
      </c>
      <c r="CD28" s="15">
        <v>88489</v>
      </c>
      <c r="CE28" s="59">
        <v>11.01</v>
      </c>
      <c r="CF28" s="27" t="s">
        <v>94</v>
      </c>
      <c r="CG28" s="26" t="s">
        <v>11</v>
      </c>
      <c r="CH28" s="14">
        <v>6.91</v>
      </c>
      <c r="CI28" s="32">
        <f>CE28*(1+$H$9)</f>
        <v>13.21</v>
      </c>
      <c r="CJ28" s="14">
        <f>(CH28*CI28)</f>
        <v>91.28</v>
      </c>
      <c r="CK28" s="25" t="s">
        <v>93</v>
      </c>
      <c r="CL28" s="15">
        <v>88489</v>
      </c>
      <c r="CM28" s="59">
        <v>11.01</v>
      </c>
      <c r="CN28" s="27" t="s">
        <v>94</v>
      </c>
      <c r="CO28" s="26" t="s">
        <v>11</v>
      </c>
      <c r="CP28" s="14">
        <v>6.91</v>
      </c>
      <c r="CQ28" s="32">
        <f>CM28*(1+$H$9)</f>
        <v>13.21</v>
      </c>
      <c r="CR28" s="14">
        <f>(CP28*CQ28)</f>
        <v>91.28</v>
      </c>
      <c r="CS28" s="25" t="s">
        <v>93</v>
      </c>
      <c r="CT28" s="15">
        <v>88489</v>
      </c>
      <c r="CU28" s="59">
        <v>11.01</v>
      </c>
      <c r="CV28" s="27" t="s">
        <v>94</v>
      </c>
      <c r="CW28" s="26" t="s">
        <v>11</v>
      </c>
      <c r="CX28" s="14">
        <v>6.91</v>
      </c>
      <c r="CY28" s="32">
        <f>CU28*(1+$H$9)</f>
        <v>13.21</v>
      </c>
      <c r="CZ28" s="14">
        <f>(CX28*CY28)</f>
        <v>91.28</v>
      </c>
      <c r="DA28" s="25" t="s">
        <v>93</v>
      </c>
      <c r="DB28" s="15">
        <v>88489</v>
      </c>
      <c r="DC28" s="59">
        <v>11.01</v>
      </c>
      <c r="DD28" s="27" t="s">
        <v>94</v>
      </c>
      <c r="DE28" s="26" t="s">
        <v>11</v>
      </c>
      <c r="DF28" s="14">
        <v>6.91</v>
      </c>
      <c r="DG28" s="32">
        <f>DC28*(1+$H$9)</f>
        <v>13.21</v>
      </c>
      <c r="DH28" s="14">
        <f>(DF28*DG28)</f>
        <v>91.28</v>
      </c>
      <c r="DI28" s="25" t="s">
        <v>93</v>
      </c>
      <c r="DJ28" s="15">
        <v>88489</v>
      </c>
      <c r="DK28" s="59">
        <v>11.01</v>
      </c>
      <c r="DL28" s="27" t="s">
        <v>94</v>
      </c>
      <c r="DM28" s="26" t="s">
        <v>11</v>
      </c>
      <c r="DN28" s="14">
        <v>6.91</v>
      </c>
      <c r="DO28" s="32">
        <f>DK28*(1+$H$9)</f>
        <v>13.21</v>
      </c>
      <c r="DP28" s="14">
        <f>(DN28*DO28)</f>
        <v>91.28</v>
      </c>
      <c r="DQ28" s="25" t="s">
        <v>93</v>
      </c>
      <c r="DR28" s="15">
        <v>88489</v>
      </c>
      <c r="DS28" s="59">
        <v>11.01</v>
      </c>
      <c r="DT28" s="27" t="s">
        <v>94</v>
      </c>
      <c r="DU28" s="26" t="s">
        <v>11</v>
      </c>
      <c r="DV28" s="14">
        <v>6.91</v>
      </c>
      <c r="DW28" s="32">
        <f>DS28*(1+$H$9)</f>
        <v>13.21</v>
      </c>
      <c r="DX28" s="14">
        <f>(DV28*DW28)</f>
        <v>91.28</v>
      </c>
      <c r="DY28" s="25" t="s">
        <v>93</v>
      </c>
      <c r="DZ28" s="15">
        <v>88489</v>
      </c>
      <c r="EA28" s="59">
        <v>11.01</v>
      </c>
      <c r="EB28" s="27" t="s">
        <v>94</v>
      </c>
      <c r="EC28" s="26" t="s">
        <v>11</v>
      </c>
      <c r="ED28" s="14">
        <v>6.91</v>
      </c>
      <c r="EE28" s="32">
        <f>EA28*(1+$H$9)</f>
        <v>13.21</v>
      </c>
      <c r="EF28" s="14">
        <f>(ED28*EE28)</f>
        <v>91.28</v>
      </c>
      <c r="EG28" s="25" t="s">
        <v>93</v>
      </c>
      <c r="EH28" s="15">
        <v>88489</v>
      </c>
      <c r="EI28" s="59">
        <v>11.01</v>
      </c>
      <c r="EJ28" s="27" t="s">
        <v>94</v>
      </c>
      <c r="EK28" s="26" t="s">
        <v>11</v>
      </c>
      <c r="EL28" s="14">
        <v>6.91</v>
      </c>
      <c r="EM28" s="32">
        <f>EI28*(1+$H$9)</f>
        <v>13.21</v>
      </c>
      <c r="EN28" s="14">
        <f>(EL28*EM28)</f>
        <v>91.28</v>
      </c>
      <c r="EO28" s="25" t="s">
        <v>93</v>
      </c>
      <c r="EP28" s="15">
        <v>88489</v>
      </c>
      <c r="EQ28" s="59">
        <v>11.01</v>
      </c>
      <c r="ER28" s="27" t="s">
        <v>94</v>
      </c>
      <c r="ES28" s="26" t="s">
        <v>11</v>
      </c>
      <c r="ET28" s="14">
        <v>6.91</v>
      </c>
      <c r="EU28" s="32">
        <f>EQ28*(1+$H$9)</f>
        <v>13.21</v>
      </c>
      <c r="EV28" s="14">
        <f>(ET28*EU28)</f>
        <v>91.28</v>
      </c>
      <c r="EW28" s="25" t="s">
        <v>93</v>
      </c>
      <c r="EX28" s="15">
        <v>88489</v>
      </c>
      <c r="EY28" s="59">
        <v>11.01</v>
      </c>
      <c r="EZ28" s="27" t="s">
        <v>94</v>
      </c>
      <c r="FA28" s="26" t="s">
        <v>11</v>
      </c>
      <c r="FB28" s="14">
        <v>6.91</v>
      </c>
      <c r="FC28" s="32">
        <f>EY28*(1+$H$9)</f>
        <v>13.21</v>
      </c>
      <c r="FD28" s="14">
        <f>(FB28*FC28)</f>
        <v>91.28</v>
      </c>
      <c r="FE28" s="25" t="s">
        <v>93</v>
      </c>
      <c r="FF28" s="15">
        <v>88489</v>
      </c>
      <c r="FG28" s="59">
        <v>11.01</v>
      </c>
      <c r="FH28" s="27" t="s">
        <v>94</v>
      </c>
      <c r="FI28" s="26" t="s">
        <v>11</v>
      </c>
      <c r="FJ28" s="14">
        <v>6.91</v>
      </c>
      <c r="FK28" s="32">
        <f>FG28*(1+$H$9)</f>
        <v>13.21</v>
      </c>
      <c r="FL28" s="14">
        <f>(FJ28*FK28)</f>
        <v>91.28</v>
      </c>
      <c r="FM28" s="25" t="s">
        <v>93</v>
      </c>
      <c r="FN28" s="15">
        <v>88489</v>
      </c>
      <c r="FO28" s="59">
        <v>11.01</v>
      </c>
      <c r="FP28" s="27" t="s">
        <v>94</v>
      </c>
      <c r="FQ28" s="26" t="s">
        <v>11</v>
      </c>
      <c r="FR28" s="14">
        <v>6.91</v>
      </c>
      <c r="FS28" s="32">
        <f>FO28*(1+$H$9)</f>
        <v>13.21</v>
      </c>
      <c r="FT28" s="14">
        <f>(FR28*FS28)</f>
        <v>91.28</v>
      </c>
      <c r="FU28" s="25" t="s">
        <v>93</v>
      </c>
      <c r="FV28" s="15">
        <v>88489</v>
      </c>
      <c r="FW28" s="59">
        <v>11.01</v>
      </c>
      <c r="FX28" s="27" t="s">
        <v>94</v>
      </c>
      <c r="FY28" s="26" t="s">
        <v>11</v>
      </c>
      <c r="FZ28" s="14">
        <v>6.91</v>
      </c>
      <c r="GA28" s="32">
        <f>FW28*(1+$H$9)</f>
        <v>13.21</v>
      </c>
      <c r="GB28" s="14">
        <f>(FZ28*GA28)</f>
        <v>91.28</v>
      </c>
      <c r="GC28" s="25" t="s">
        <v>93</v>
      </c>
      <c r="GD28" s="15">
        <v>88489</v>
      </c>
      <c r="GE28" s="59">
        <v>11.01</v>
      </c>
      <c r="GF28" s="27" t="s">
        <v>94</v>
      </c>
      <c r="GG28" s="26" t="s">
        <v>11</v>
      </c>
      <c r="GH28" s="14">
        <v>6.91</v>
      </c>
      <c r="GI28" s="32">
        <f>GE28*(1+$H$9)</f>
        <v>13.21</v>
      </c>
      <c r="GJ28" s="14">
        <f>(GH28*GI28)</f>
        <v>91.28</v>
      </c>
      <c r="GK28" s="25" t="s">
        <v>93</v>
      </c>
      <c r="GL28" s="15">
        <v>88489</v>
      </c>
      <c r="GM28" s="59">
        <v>11.01</v>
      </c>
      <c r="GN28" s="27" t="s">
        <v>94</v>
      </c>
      <c r="GO28" s="26" t="s">
        <v>11</v>
      </c>
      <c r="GP28" s="14">
        <v>6.91</v>
      </c>
      <c r="GQ28" s="32">
        <f>GM28*(1+$H$9)</f>
        <v>13.21</v>
      </c>
      <c r="GR28" s="14">
        <f>(GP28*GQ28)</f>
        <v>91.28</v>
      </c>
      <c r="GS28" s="25" t="s">
        <v>93</v>
      </c>
      <c r="GT28" s="15">
        <v>88489</v>
      </c>
      <c r="GU28" s="59">
        <v>11.01</v>
      </c>
      <c r="GV28" s="27" t="s">
        <v>94</v>
      </c>
      <c r="GW28" s="26" t="s">
        <v>11</v>
      </c>
      <c r="GX28" s="14">
        <v>6.91</v>
      </c>
      <c r="GY28" s="32">
        <f>GU28*(1+$H$9)</f>
        <v>13.21</v>
      </c>
      <c r="GZ28" s="14">
        <f>(GX28*GY28)</f>
        <v>91.28</v>
      </c>
      <c r="HA28" s="25" t="s">
        <v>93</v>
      </c>
      <c r="HB28" s="15">
        <v>88489</v>
      </c>
      <c r="HC28" s="59">
        <v>11.01</v>
      </c>
      <c r="HD28" s="27" t="s">
        <v>94</v>
      </c>
      <c r="HE28" s="26" t="s">
        <v>11</v>
      </c>
      <c r="HF28" s="14">
        <v>6.91</v>
      </c>
      <c r="HG28" s="32">
        <f>HC28*(1+$H$9)</f>
        <v>13.21</v>
      </c>
      <c r="HH28" s="14">
        <f>(HF28*HG28)</f>
        <v>91.28</v>
      </c>
      <c r="HI28" s="25" t="s">
        <v>93</v>
      </c>
      <c r="HJ28" s="15">
        <v>88489</v>
      </c>
      <c r="HK28" s="59">
        <v>11.01</v>
      </c>
      <c r="HL28" s="27" t="s">
        <v>94</v>
      </c>
      <c r="HM28" s="26" t="s">
        <v>11</v>
      </c>
      <c r="HN28" s="14">
        <v>6.91</v>
      </c>
      <c r="HO28" s="32">
        <f>HK28*(1+$H$9)</f>
        <v>13.21</v>
      </c>
      <c r="HP28" s="14">
        <f>(HN28*HO28)</f>
        <v>91.28</v>
      </c>
      <c r="HQ28" s="25" t="s">
        <v>93</v>
      </c>
      <c r="HR28" s="15">
        <v>88489</v>
      </c>
      <c r="HS28" s="59">
        <v>11.01</v>
      </c>
      <c r="HT28" s="27" t="s">
        <v>94</v>
      </c>
      <c r="HU28" s="26" t="s">
        <v>11</v>
      </c>
      <c r="HV28" s="14">
        <v>6.91</v>
      </c>
      <c r="HW28" s="32">
        <f>HS28*(1+$H$9)</f>
        <v>13.21</v>
      </c>
      <c r="HX28" s="14">
        <f>(HV28*HW28)</f>
        <v>91.28</v>
      </c>
      <c r="HY28" s="25" t="s">
        <v>93</v>
      </c>
      <c r="HZ28" s="15">
        <v>88489</v>
      </c>
      <c r="IA28" s="59">
        <v>11.01</v>
      </c>
      <c r="IB28" s="27" t="s">
        <v>94</v>
      </c>
      <c r="IC28" s="26" t="s">
        <v>11</v>
      </c>
      <c r="ID28" s="14">
        <v>6.91</v>
      </c>
      <c r="IE28" s="32">
        <f>IA28*(1+$H$9)</f>
        <v>13.21</v>
      </c>
      <c r="IF28" s="14">
        <f>(ID28*IE28)</f>
        <v>91.28</v>
      </c>
      <c r="IG28" s="25" t="s">
        <v>93</v>
      </c>
      <c r="IH28" s="15">
        <v>88489</v>
      </c>
      <c r="II28" s="59">
        <v>11.01</v>
      </c>
      <c r="IJ28" s="27" t="s">
        <v>94</v>
      </c>
      <c r="IK28" s="26" t="s">
        <v>11</v>
      </c>
      <c r="IL28" s="14">
        <v>6.91</v>
      </c>
      <c r="IM28" s="32">
        <f>II28*(1+$H$9)</f>
        <v>13.21</v>
      </c>
      <c r="IN28" s="14">
        <f>(IL28*IM28)</f>
        <v>91.28</v>
      </c>
      <c r="IO28" s="25" t="s">
        <v>93</v>
      </c>
      <c r="IP28" s="15">
        <v>88489</v>
      </c>
      <c r="IQ28" s="59">
        <v>11.01</v>
      </c>
      <c r="IR28" s="27" t="s">
        <v>94</v>
      </c>
      <c r="IS28" s="26" t="s">
        <v>11</v>
      </c>
      <c r="IT28" s="14">
        <v>6.91</v>
      </c>
      <c r="IU28" s="32">
        <f>IQ28*(1+$H$9)</f>
        <v>13.21</v>
      </c>
      <c r="IV28" s="14">
        <f>(IT28*IU28)</f>
        <v>91.28</v>
      </c>
    </row>
    <row r="29" spans="1:8" ht="12.75">
      <c r="A29" s="25" t="s">
        <v>95</v>
      </c>
      <c r="B29" s="15">
        <v>88489</v>
      </c>
      <c r="C29" s="59">
        <v>11.01</v>
      </c>
      <c r="D29" s="27" t="s">
        <v>96</v>
      </c>
      <c r="E29" s="26" t="s">
        <v>11</v>
      </c>
      <c r="F29" s="14">
        <v>14.66</v>
      </c>
      <c r="G29" s="32">
        <f>C29*(1+$H$9)</f>
        <v>13.21</v>
      </c>
      <c r="H29" s="14">
        <f>(F29*G29)</f>
        <v>193.66</v>
      </c>
    </row>
    <row r="30" spans="1:8" ht="12.75">
      <c r="A30" s="17"/>
      <c r="B30" s="17"/>
      <c r="C30" s="17"/>
      <c r="D30" s="2" t="s">
        <v>51</v>
      </c>
      <c r="E30" s="23"/>
      <c r="F30" s="18"/>
      <c r="G30" s="21"/>
      <c r="H30" s="31">
        <f>SUM(H25:H29)</f>
        <v>2259.79</v>
      </c>
    </row>
    <row r="31" spans="1:8" ht="12.75">
      <c r="A31" s="64" t="s">
        <v>63</v>
      </c>
      <c r="B31" s="3"/>
      <c r="C31" s="3"/>
      <c r="D31" s="24" t="s">
        <v>52</v>
      </c>
      <c r="E31" s="22"/>
      <c r="F31" s="19"/>
      <c r="G31" s="20"/>
      <c r="H31" s="19"/>
    </row>
    <row r="32" spans="1:8" ht="22.5">
      <c r="A32" s="15" t="s">
        <v>64</v>
      </c>
      <c r="B32" s="25">
        <v>92396</v>
      </c>
      <c r="C32" s="59">
        <v>52.78</v>
      </c>
      <c r="D32" s="27" t="s">
        <v>37</v>
      </c>
      <c r="E32" s="26" t="s">
        <v>11</v>
      </c>
      <c r="F32" s="14">
        <v>278.6</v>
      </c>
      <c r="G32" s="32">
        <f aca="true" t="shared" si="0" ref="G32:G37">C32*(1+$H$9)</f>
        <v>63.34</v>
      </c>
      <c r="H32" s="14">
        <f aca="true" t="shared" si="1" ref="H32:H37">(F32*G32)</f>
        <v>17646.52</v>
      </c>
    </row>
    <row r="33" spans="1:8" ht="22.5">
      <c r="A33" s="15" t="s">
        <v>66</v>
      </c>
      <c r="B33" s="25">
        <v>93679</v>
      </c>
      <c r="C33" s="59">
        <v>57.2</v>
      </c>
      <c r="D33" s="27" t="s">
        <v>49</v>
      </c>
      <c r="E33" s="26" t="s">
        <v>11</v>
      </c>
      <c r="F33" s="14">
        <v>33.59</v>
      </c>
      <c r="G33" s="32">
        <f t="shared" si="0"/>
        <v>68.64</v>
      </c>
      <c r="H33" s="14">
        <f t="shared" si="1"/>
        <v>2305.62</v>
      </c>
    </row>
    <row r="34" spans="1:8" ht="22.5">
      <c r="A34" s="15" t="s">
        <v>65</v>
      </c>
      <c r="B34" s="25">
        <v>93679</v>
      </c>
      <c r="C34" s="59">
        <v>57.2</v>
      </c>
      <c r="D34" s="27" t="s">
        <v>50</v>
      </c>
      <c r="E34" s="26" t="s">
        <v>11</v>
      </c>
      <c r="F34" s="14">
        <v>11.17</v>
      </c>
      <c r="G34" s="32">
        <f t="shared" si="0"/>
        <v>68.64</v>
      </c>
      <c r="H34" s="14">
        <f t="shared" si="1"/>
        <v>766.71</v>
      </c>
    </row>
    <row r="35" spans="1:8" ht="22.5">
      <c r="A35" s="15" t="s">
        <v>57</v>
      </c>
      <c r="B35" s="15">
        <v>87620</v>
      </c>
      <c r="C35" s="71">
        <v>24.96</v>
      </c>
      <c r="D35" s="72" t="s">
        <v>77</v>
      </c>
      <c r="E35" s="26" t="s">
        <v>11</v>
      </c>
      <c r="F35" s="14">
        <v>52.83</v>
      </c>
      <c r="G35" s="32">
        <f t="shared" si="0"/>
        <v>29.95</v>
      </c>
      <c r="H35" s="14">
        <f t="shared" si="1"/>
        <v>1582.26</v>
      </c>
    </row>
    <row r="36" spans="1:8" ht="12.75">
      <c r="A36" s="15" t="s">
        <v>76</v>
      </c>
      <c r="B36" s="15">
        <v>87250</v>
      </c>
      <c r="C36" s="71">
        <v>36.41</v>
      </c>
      <c r="D36" s="72" t="s">
        <v>78</v>
      </c>
      <c r="E36" s="26" t="s">
        <v>11</v>
      </c>
      <c r="F36" s="14">
        <v>52.83</v>
      </c>
      <c r="G36" s="32">
        <f t="shared" si="0"/>
        <v>43.69</v>
      </c>
      <c r="H36" s="14">
        <f t="shared" si="1"/>
        <v>2308.14</v>
      </c>
    </row>
    <row r="37" spans="1:8" ht="12.75">
      <c r="A37" s="15">
        <v>4.6</v>
      </c>
      <c r="B37" s="15">
        <v>38181</v>
      </c>
      <c r="C37" s="71">
        <v>112.96</v>
      </c>
      <c r="D37" s="72" t="s">
        <v>79</v>
      </c>
      <c r="E37" s="26" t="s">
        <v>11</v>
      </c>
      <c r="F37" s="14">
        <v>4.8</v>
      </c>
      <c r="G37" s="32">
        <f t="shared" si="0"/>
        <v>135.55</v>
      </c>
      <c r="H37" s="14">
        <f t="shared" si="1"/>
        <v>650.64</v>
      </c>
    </row>
    <row r="38" spans="1:8" ht="15" customHeight="1">
      <c r="A38" s="60"/>
      <c r="B38" s="60"/>
      <c r="C38" s="60"/>
      <c r="D38" s="61" t="s">
        <v>67</v>
      </c>
      <c r="E38" s="56"/>
      <c r="F38" s="58"/>
      <c r="G38" s="57"/>
      <c r="H38" s="30">
        <f>SUM(H32:H37)</f>
        <v>25259.89</v>
      </c>
    </row>
    <row r="39" spans="1:8" ht="15" customHeight="1">
      <c r="A39" s="64" t="s">
        <v>107</v>
      </c>
      <c r="B39" s="3"/>
      <c r="C39" s="3"/>
      <c r="D39" s="24" t="s">
        <v>85</v>
      </c>
      <c r="E39" s="22"/>
      <c r="F39" s="19"/>
      <c r="G39" s="20"/>
      <c r="H39" s="19"/>
    </row>
    <row r="40" spans="1:8" ht="15" customHeight="1">
      <c r="A40" s="25" t="s">
        <v>101</v>
      </c>
      <c r="B40" s="25">
        <v>90793</v>
      </c>
      <c r="C40" s="59">
        <v>397.89</v>
      </c>
      <c r="D40" s="27" t="s">
        <v>86</v>
      </c>
      <c r="E40" s="26" t="s">
        <v>74</v>
      </c>
      <c r="F40" s="14">
        <v>1</v>
      </c>
      <c r="G40" s="32">
        <f>C40*(1+$H$9)</f>
        <v>477.47</v>
      </c>
      <c r="H40" s="14">
        <f>(F40*G40)</f>
        <v>477.47</v>
      </c>
    </row>
    <row r="41" spans="1:8" ht="12.75">
      <c r="A41" s="25" t="s">
        <v>102</v>
      </c>
      <c r="B41" s="25">
        <v>36081</v>
      </c>
      <c r="C41" s="59">
        <v>175</v>
      </c>
      <c r="D41" s="27" t="s">
        <v>100</v>
      </c>
      <c r="E41" s="26" t="s">
        <v>74</v>
      </c>
      <c r="F41" s="14">
        <v>3</v>
      </c>
      <c r="G41" s="32">
        <f>C41*(1+$H$9)</f>
        <v>210</v>
      </c>
      <c r="H41" s="14">
        <f>(F41*G41)</f>
        <v>630</v>
      </c>
    </row>
    <row r="42" spans="1:8" ht="12.75">
      <c r="A42" s="25" t="s">
        <v>103</v>
      </c>
      <c r="B42" s="25">
        <v>36204</v>
      </c>
      <c r="C42" s="59">
        <v>161.93</v>
      </c>
      <c r="D42" s="27" t="s">
        <v>87</v>
      </c>
      <c r="E42" s="26" t="s">
        <v>74</v>
      </c>
      <c r="F42" s="14">
        <v>3</v>
      </c>
      <c r="G42" s="32">
        <f>C42*(1+$H$9)</f>
        <v>194.32</v>
      </c>
      <c r="H42" s="14">
        <f>(F42*G42)</f>
        <v>582.96</v>
      </c>
    </row>
    <row r="43" spans="1:8" ht="12.75">
      <c r="A43" s="25" t="s">
        <v>104</v>
      </c>
      <c r="B43" s="25" t="s">
        <v>89</v>
      </c>
      <c r="C43" s="59">
        <v>187.66</v>
      </c>
      <c r="D43" s="27" t="s">
        <v>91</v>
      </c>
      <c r="E43" s="26" t="s">
        <v>46</v>
      </c>
      <c r="F43" s="14">
        <v>4</v>
      </c>
      <c r="G43" s="32">
        <f>C43*(1+$H$9)</f>
        <v>225.19</v>
      </c>
      <c r="H43" s="14">
        <f>(F43*G43)</f>
        <v>900.76</v>
      </c>
    </row>
    <row r="44" spans="1:8" ht="12.75">
      <c r="A44" s="25" t="s">
        <v>105</v>
      </c>
      <c r="B44" s="25" t="s">
        <v>90</v>
      </c>
      <c r="C44" s="59">
        <v>23.65</v>
      </c>
      <c r="D44" s="27" t="s">
        <v>92</v>
      </c>
      <c r="E44" s="26" t="s">
        <v>11</v>
      </c>
      <c r="F44" s="14">
        <v>1.2</v>
      </c>
      <c r="G44" s="32">
        <f>C44*(1+$H$9)</f>
        <v>28.38</v>
      </c>
      <c r="H44" s="14">
        <f>(F44*G44)</f>
        <v>34.06</v>
      </c>
    </row>
    <row r="45" spans="1:8" ht="12.75">
      <c r="A45" s="17"/>
      <c r="B45" s="17"/>
      <c r="C45" s="17"/>
      <c r="D45" s="2" t="s">
        <v>84</v>
      </c>
      <c r="E45" s="23"/>
      <c r="F45" s="18"/>
      <c r="G45" s="21"/>
      <c r="H45" s="31">
        <f>SUM(H40:H44)</f>
        <v>2625.25</v>
      </c>
    </row>
    <row r="46" spans="1:8" ht="15" customHeight="1">
      <c r="A46" s="106" t="s">
        <v>16</v>
      </c>
      <c r="B46" s="107"/>
      <c r="C46" s="107"/>
      <c r="D46" s="108"/>
      <c r="E46" s="11" t="s">
        <v>5</v>
      </c>
      <c r="F46" s="6"/>
      <c r="G46" s="33"/>
      <c r="H46" s="7">
        <f>H16+H23+H30+H38+H45</f>
        <v>38435.71</v>
      </c>
    </row>
    <row r="47" spans="1:8" ht="15" customHeight="1">
      <c r="A47" s="81" t="s">
        <v>88</v>
      </c>
      <c r="B47" s="82"/>
      <c r="C47" s="83"/>
      <c r="D47" s="28" t="s">
        <v>12</v>
      </c>
      <c r="E47" s="10"/>
      <c r="F47" s="90" t="s">
        <v>43</v>
      </c>
      <c r="G47" s="91"/>
      <c r="H47" s="92"/>
    </row>
    <row r="48" spans="1:8" ht="15" customHeight="1">
      <c r="A48" s="84"/>
      <c r="B48" s="85"/>
      <c r="C48" s="86"/>
      <c r="D48" s="29"/>
      <c r="E48" s="1"/>
      <c r="F48" s="93"/>
      <c r="G48" s="94"/>
      <c r="H48" s="95"/>
    </row>
    <row r="49" spans="1:8" ht="15" customHeight="1">
      <c r="A49" s="84"/>
      <c r="B49" s="85"/>
      <c r="C49" s="86"/>
      <c r="D49" s="52" t="s">
        <v>42</v>
      </c>
      <c r="E49" s="53"/>
      <c r="F49" s="96" t="s">
        <v>106</v>
      </c>
      <c r="G49" s="97"/>
      <c r="H49" s="98"/>
    </row>
    <row r="50" spans="1:8" ht="12.75" customHeight="1">
      <c r="A50" s="87"/>
      <c r="B50" s="88"/>
      <c r="C50" s="89"/>
      <c r="D50" s="54" t="s">
        <v>44</v>
      </c>
      <c r="E50" s="55"/>
      <c r="F50" s="99" t="s">
        <v>15</v>
      </c>
      <c r="G50" s="100"/>
      <c r="H50" s="101"/>
    </row>
  </sheetData>
  <sheetProtection/>
  <mergeCells count="19">
    <mergeCell ref="B5:F6"/>
    <mergeCell ref="G5:H6"/>
    <mergeCell ref="H10:H11"/>
    <mergeCell ref="A9:D9"/>
    <mergeCell ref="A1:H4"/>
    <mergeCell ref="A5:A6"/>
    <mergeCell ref="A7:D8"/>
    <mergeCell ref="E7:H8"/>
    <mergeCell ref="A10:A11"/>
    <mergeCell ref="C10:C11"/>
    <mergeCell ref="A47:C50"/>
    <mergeCell ref="F47:H48"/>
    <mergeCell ref="F49:H49"/>
    <mergeCell ref="F50:H50"/>
    <mergeCell ref="D10:D11"/>
    <mergeCell ref="E10:E11"/>
    <mergeCell ref="F10:F11"/>
    <mergeCell ref="B10:B11"/>
    <mergeCell ref="A46:D46"/>
  </mergeCells>
  <printOptions gridLines="1" horizontalCentered="1"/>
  <pageMargins left="0.31496062992125984" right="0.31496062992125984" top="0.7874015748031497" bottom="0.3937007874015748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8"/>
  <sheetViews>
    <sheetView zoomScalePageLayoutView="0" workbookViewId="0" topLeftCell="A1">
      <selection activeCell="A3" sqref="A3:C4"/>
    </sheetView>
  </sheetViews>
  <sheetFormatPr defaultColWidth="9.140625" defaultRowHeight="12.75"/>
  <cols>
    <col min="1" max="1" width="11.7109375" style="0" customWidth="1"/>
    <col min="2" max="2" width="70.7109375" style="0" customWidth="1"/>
    <col min="3" max="3" width="12.7109375" style="0" customWidth="1"/>
    <col min="4" max="4" width="8.7109375" style="0" customWidth="1"/>
    <col min="5" max="8" width="6.7109375" style="0" customWidth="1"/>
  </cols>
  <sheetData>
    <row r="1" spans="1:8" ht="15" customHeight="1">
      <c r="A1" s="140" t="s">
        <v>8</v>
      </c>
      <c r="B1" s="109" t="s">
        <v>39</v>
      </c>
      <c r="C1" s="109"/>
      <c r="D1" s="142" t="s">
        <v>18</v>
      </c>
      <c r="E1" s="142"/>
      <c r="F1" s="142"/>
      <c r="G1" s="142"/>
      <c r="H1" s="143"/>
    </row>
    <row r="2" spans="1:8" ht="15" customHeight="1">
      <c r="A2" s="141"/>
      <c r="B2" s="111"/>
      <c r="C2" s="111"/>
      <c r="D2" s="144" t="s">
        <v>53</v>
      </c>
      <c r="E2" s="144"/>
      <c r="F2" s="144"/>
      <c r="G2" s="144"/>
      <c r="H2" s="145"/>
    </row>
    <row r="3" spans="1:8" ht="18" customHeight="1">
      <c r="A3" s="146" t="s">
        <v>110</v>
      </c>
      <c r="B3" s="147"/>
      <c r="C3" s="148"/>
      <c r="D3" s="134" t="s">
        <v>41</v>
      </c>
      <c r="E3" s="135"/>
      <c r="F3" s="135"/>
      <c r="G3" s="135"/>
      <c r="H3" s="152"/>
    </row>
    <row r="4" spans="1:8" ht="18" customHeight="1" thickBot="1">
      <c r="A4" s="149"/>
      <c r="B4" s="150"/>
      <c r="C4" s="151"/>
      <c r="D4" s="153"/>
      <c r="E4" s="154"/>
      <c r="F4" s="154"/>
      <c r="G4" s="154"/>
      <c r="H4" s="155"/>
    </row>
    <row r="5" spans="1:8" ht="15.75" thickBot="1">
      <c r="A5" s="34"/>
      <c r="B5" s="34"/>
      <c r="C5" s="34"/>
      <c r="D5" s="34"/>
      <c r="E5" s="34"/>
      <c r="F5" s="34"/>
      <c r="G5" s="34"/>
      <c r="H5" s="34"/>
    </row>
    <row r="6" spans="1:8" ht="13.5" thickBot="1">
      <c r="A6" s="156" t="s">
        <v>19</v>
      </c>
      <c r="B6" s="159" t="s">
        <v>20</v>
      </c>
      <c r="C6" s="156" t="s">
        <v>21</v>
      </c>
      <c r="D6" s="156" t="s">
        <v>22</v>
      </c>
      <c r="E6" s="161" t="s">
        <v>23</v>
      </c>
      <c r="F6" s="162"/>
      <c r="G6" s="162"/>
      <c r="H6" s="163"/>
    </row>
    <row r="7" spans="1:8" ht="13.5" thickBot="1">
      <c r="A7" s="157"/>
      <c r="B7" s="160"/>
      <c r="C7" s="157"/>
      <c r="D7" s="157"/>
      <c r="E7" s="164" t="s">
        <v>24</v>
      </c>
      <c r="F7" s="165"/>
      <c r="G7" s="164" t="s">
        <v>25</v>
      </c>
      <c r="H7" s="165"/>
    </row>
    <row r="8" spans="1:8" ht="13.5" thickBot="1">
      <c r="A8" s="158"/>
      <c r="B8" s="160"/>
      <c r="C8" s="158"/>
      <c r="D8" s="158"/>
      <c r="E8" s="48" t="s">
        <v>26</v>
      </c>
      <c r="F8" s="49" t="s">
        <v>27</v>
      </c>
      <c r="G8" s="36" t="s">
        <v>26</v>
      </c>
      <c r="H8" s="37" t="s">
        <v>27</v>
      </c>
    </row>
    <row r="9" spans="1:8" ht="12.75">
      <c r="A9" s="78">
        <v>1</v>
      </c>
      <c r="B9" s="75" t="str">
        <f>Orçamento!D12</f>
        <v>Serviços Iniciais</v>
      </c>
      <c r="C9" s="65">
        <f>Orçamento!H16</f>
        <v>5094.87</v>
      </c>
      <c r="D9" s="67">
        <f>C9/$C$15</f>
        <v>0.1326</v>
      </c>
      <c r="E9" s="50">
        <v>1</v>
      </c>
      <c r="F9" s="50">
        <f>E9</f>
        <v>1</v>
      </c>
      <c r="G9" s="50"/>
      <c r="H9" s="51">
        <f>F9+G9</f>
        <v>1</v>
      </c>
    </row>
    <row r="10" spans="1:8" ht="12.75">
      <c r="A10" s="79">
        <v>2</v>
      </c>
      <c r="B10" s="76" t="str">
        <f>Orçamento!D17</f>
        <v>Drenagem Pluvial</v>
      </c>
      <c r="C10" s="73">
        <f>Orçamento!H23</f>
        <v>3195.91</v>
      </c>
      <c r="D10" s="66">
        <f>C10/$C$15</f>
        <v>0.0831</v>
      </c>
      <c r="E10" s="46">
        <v>1</v>
      </c>
      <c r="F10" s="46">
        <f>E10</f>
        <v>1</v>
      </c>
      <c r="G10" s="46"/>
      <c r="H10" s="47">
        <f>F10+G10</f>
        <v>1</v>
      </c>
    </row>
    <row r="11" spans="1:8" ht="12.75">
      <c r="A11" s="79">
        <v>3</v>
      </c>
      <c r="B11" s="76" t="str">
        <f>Orçamento!D24</f>
        <v>Alvenaria</v>
      </c>
      <c r="C11" s="73">
        <f>Orçamento!H30</f>
        <v>2259.79</v>
      </c>
      <c r="D11" s="66">
        <f>C11/$C$15</f>
        <v>0.0588</v>
      </c>
      <c r="E11" s="46">
        <v>1</v>
      </c>
      <c r="F11" s="46">
        <f>E11</f>
        <v>1</v>
      </c>
      <c r="G11" s="46"/>
      <c r="H11" s="47">
        <f>F11+G11</f>
        <v>1</v>
      </c>
    </row>
    <row r="12" spans="1:8" ht="12.75">
      <c r="A12" s="79">
        <v>4</v>
      </c>
      <c r="B12" s="76" t="str">
        <f>Orçamento!D31</f>
        <v>Pavimentação</v>
      </c>
      <c r="C12" s="73">
        <f>Orçamento!H38</f>
        <v>25259.89</v>
      </c>
      <c r="D12" s="66">
        <f>C12/$C$15</f>
        <v>0.6572</v>
      </c>
      <c r="E12" s="46">
        <v>0.33</v>
      </c>
      <c r="F12" s="46">
        <f>E12</f>
        <v>0.33</v>
      </c>
      <c r="G12" s="46">
        <v>0.67</v>
      </c>
      <c r="H12" s="47">
        <f>F12+G12</f>
        <v>1</v>
      </c>
    </row>
    <row r="13" spans="1:8" ht="13.5" thickBot="1">
      <c r="A13" s="80">
        <v>4</v>
      </c>
      <c r="B13" s="77" t="str">
        <f>Orçamento!D39</f>
        <v>Serviços Complementares</v>
      </c>
      <c r="C13" s="74">
        <f>Orçamento!H45</f>
        <v>2625.25</v>
      </c>
      <c r="D13" s="68">
        <f>C13/$C$15</f>
        <v>0.0683</v>
      </c>
      <c r="E13" s="69"/>
      <c r="F13" s="69">
        <f>E13</f>
        <v>0</v>
      </c>
      <c r="G13" s="69">
        <v>1</v>
      </c>
      <c r="H13" s="70">
        <f>F13+G13</f>
        <v>1</v>
      </c>
    </row>
    <row r="14" spans="1:8" ht="15.75" thickBot="1">
      <c r="A14" s="35"/>
      <c r="B14" s="35"/>
      <c r="C14" s="35"/>
      <c r="D14" s="35"/>
      <c r="E14" s="35"/>
      <c r="F14" s="35"/>
      <c r="G14" s="35"/>
      <c r="H14" s="35"/>
    </row>
    <row r="15" spans="1:8" ht="13.5" thickBot="1">
      <c r="A15" s="166" t="s">
        <v>28</v>
      </c>
      <c r="B15" s="167"/>
      <c r="C15" s="45">
        <f>SUM(C9:C13)</f>
        <v>38435.71</v>
      </c>
      <c r="D15" s="40">
        <f>SUM(D9:D13)</f>
        <v>1</v>
      </c>
      <c r="E15" s="168">
        <f>(C9*E9+C10*E10+C11*E11+C12*E12+C13*F13)/C15</f>
        <v>0.4914</v>
      </c>
      <c r="F15" s="168"/>
      <c r="G15" s="168">
        <f>(G9*C9+G10*C10+G11*C11+G12*C12+C13*G13)/C15</f>
        <v>0.5086</v>
      </c>
      <c r="H15" s="169"/>
    </row>
    <row r="16" spans="1:8" ht="13.5" thickBot="1">
      <c r="A16" s="170" t="s">
        <v>29</v>
      </c>
      <c r="B16" s="171"/>
      <c r="C16" s="172"/>
      <c r="D16" s="173"/>
      <c r="E16" s="174">
        <f>E15*$C$15</f>
        <v>18887.31</v>
      </c>
      <c r="F16" s="174"/>
      <c r="G16" s="174">
        <f>G15*$C$15</f>
        <v>19548.4</v>
      </c>
      <c r="H16" s="175"/>
    </row>
    <row r="17" spans="1:8" ht="13.5" thickBot="1">
      <c r="A17" s="170" t="s">
        <v>30</v>
      </c>
      <c r="B17" s="171"/>
      <c r="C17" s="172"/>
      <c r="D17" s="173"/>
      <c r="E17" s="177">
        <f>E15</f>
        <v>0.4914</v>
      </c>
      <c r="F17" s="177"/>
      <c r="G17" s="177">
        <f>E17+G15</f>
        <v>1</v>
      </c>
      <c r="H17" s="178"/>
    </row>
    <row r="18" spans="1:8" ht="13.5" thickBot="1">
      <c r="A18" s="179" t="s">
        <v>31</v>
      </c>
      <c r="B18" s="180"/>
      <c r="C18" s="172"/>
      <c r="D18" s="173"/>
      <c r="E18" s="181">
        <f>E16</f>
        <v>18887.31</v>
      </c>
      <c r="F18" s="181"/>
      <c r="G18" s="181">
        <f>E18+G16</f>
        <v>38435.71</v>
      </c>
      <c r="H18" s="182"/>
    </row>
    <row r="19" spans="1:8" ht="12.75">
      <c r="A19" s="39"/>
      <c r="B19" s="39"/>
      <c r="C19" s="38"/>
      <c r="D19" s="38"/>
      <c r="E19" s="41"/>
      <c r="F19" s="41"/>
      <c r="G19" s="42"/>
      <c r="H19" s="42"/>
    </row>
    <row r="20" spans="1:8" ht="15">
      <c r="A20" s="43" t="s">
        <v>54</v>
      </c>
      <c r="B20" s="44"/>
      <c r="C20" s="38"/>
      <c r="D20" s="38"/>
      <c r="E20" s="38"/>
      <c r="F20" s="35"/>
      <c r="G20" s="34"/>
      <c r="H20" s="34"/>
    </row>
    <row r="23" ht="12.75" customHeight="1"/>
    <row r="24" ht="12.75" customHeight="1"/>
    <row r="27" spans="3:7" ht="12.75">
      <c r="C27" s="176" t="s">
        <v>42</v>
      </c>
      <c r="D27" s="176"/>
      <c r="E27" s="176"/>
      <c r="F27" s="176"/>
      <c r="G27" s="176"/>
    </row>
    <row r="28" spans="3:7" ht="12.75">
      <c r="C28" s="85" t="s">
        <v>44</v>
      </c>
      <c r="D28" s="85"/>
      <c r="E28" s="85"/>
      <c r="F28" s="85"/>
      <c r="G28" s="85"/>
    </row>
  </sheetData>
  <sheetProtection/>
  <mergeCells count="30">
    <mergeCell ref="C27:G27"/>
    <mergeCell ref="C28:G28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E15:F15"/>
    <mergeCell ref="G15:H15"/>
    <mergeCell ref="A16:B16"/>
    <mergeCell ref="C16:D16"/>
    <mergeCell ref="E16:F16"/>
    <mergeCell ref="G16:H16"/>
    <mergeCell ref="A6:A8"/>
    <mergeCell ref="B6:B8"/>
    <mergeCell ref="C6:C8"/>
    <mergeCell ref="D6:D8"/>
    <mergeCell ref="E6:H6"/>
    <mergeCell ref="E7:F7"/>
    <mergeCell ref="G7:H7"/>
    <mergeCell ref="A1:A2"/>
    <mergeCell ref="B1:C2"/>
    <mergeCell ref="D1:H1"/>
    <mergeCell ref="D2:H2"/>
    <mergeCell ref="A3:C4"/>
    <mergeCell ref="D3:H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USUÁRIO</cp:lastModifiedBy>
  <cp:lastPrinted>2019-06-04T14:27:11Z</cp:lastPrinted>
  <dcterms:created xsi:type="dcterms:W3CDTF">2003-10-24T18:12:58Z</dcterms:created>
  <dcterms:modified xsi:type="dcterms:W3CDTF">2019-06-06T10:42:40Z</dcterms:modified>
  <cp:category/>
  <cp:version/>
  <cp:contentType/>
  <cp:contentStatus/>
</cp:coreProperties>
</file>